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se.hernandeze\Desktop\"/>
    </mc:Choice>
  </mc:AlternateContent>
  <bookViews>
    <workbookView xWindow="0" yWindow="0" windowWidth="19416" windowHeight="8592" tabRatio="899" activeTab="4"/>
  </bookViews>
  <sheets>
    <sheet name="ÍNDICE" sheetId="1" r:id="rId1"/>
    <sheet name="I. DEMANDA IDENTIFICADA" sheetId="12" r:id="rId2"/>
    <sheet name="II. PROYECCIÓN DE COSTOS" sheetId="5" r:id="rId3"/>
    <sheet name="III. PROYECCIÓN DE INGRESOS" sheetId="6" r:id="rId4"/>
    <sheet name="IV. TIR" sheetId="8" r:id="rId5"/>
  </sheets>
  <calcPr calcId="152511"/>
</workbook>
</file>

<file path=xl/calcChain.xml><?xml version="1.0" encoding="utf-8"?>
<calcChain xmlns="http://schemas.openxmlformats.org/spreadsheetml/2006/main">
  <c r="M14" i="8" l="1"/>
  <c r="H14" i="8"/>
  <c r="I14" i="8"/>
  <c r="J14" i="8"/>
  <c r="K14" i="8"/>
  <c r="L14" i="8"/>
  <c r="G14" i="8"/>
  <c r="G14" i="6" l="1"/>
  <c r="E17" i="8"/>
  <c r="E18" i="8"/>
  <c r="E19" i="8"/>
  <c r="C18" i="8"/>
  <c r="C19" i="8"/>
  <c r="C17" i="8"/>
  <c r="C16" i="8"/>
  <c r="E16" i="8"/>
  <c r="C20" i="8" l="1"/>
  <c r="E20" i="8"/>
  <c r="I30" i="8"/>
  <c r="L9" i="12"/>
  <c r="L14" i="12"/>
  <c r="L5" i="12"/>
  <c r="N5" i="12" s="1"/>
  <c r="G6" i="12"/>
  <c r="L4" i="12" l="1"/>
  <c r="G20" i="8"/>
  <c r="I31" i="8"/>
  <c r="I32" i="8"/>
  <c r="I33" i="8"/>
  <c r="I34" i="8"/>
  <c r="G55" i="12"/>
  <c r="D20" i="8" l="1"/>
  <c r="F20" i="8"/>
  <c r="G20" i="12"/>
  <c r="N19" i="12"/>
  <c r="G70" i="12"/>
  <c r="G41" i="12"/>
  <c r="G62" i="12"/>
  <c r="G48" i="12"/>
  <c r="G34" i="12"/>
  <c r="G27" i="12"/>
  <c r="G30" i="6"/>
  <c r="D29" i="5" l="1"/>
  <c r="D33" i="5" s="1"/>
  <c r="D10" i="5"/>
  <c r="D32" i="5" s="1"/>
  <c r="G11" i="8" s="1"/>
  <c r="D34" i="5" l="1"/>
  <c r="G12" i="8"/>
  <c r="G13" i="8" s="1"/>
  <c r="F34" i="6"/>
  <c r="E34" i="6"/>
  <c r="G33" i="6"/>
  <c r="G32" i="6"/>
  <c r="G31" i="6"/>
  <c r="F26" i="6"/>
  <c r="E26" i="6"/>
  <c r="G25" i="6"/>
  <c r="G24" i="6"/>
  <c r="G23" i="6"/>
  <c r="G22" i="6"/>
  <c r="F18" i="6"/>
  <c r="E18" i="6"/>
  <c r="G17" i="6"/>
  <c r="G16" i="6"/>
  <c r="G15" i="6"/>
  <c r="F10" i="6"/>
  <c r="E10" i="6"/>
  <c r="G9" i="6"/>
  <c r="G8" i="6"/>
  <c r="G7" i="6"/>
  <c r="G6" i="6"/>
  <c r="Z10" i="6"/>
  <c r="Y10" i="6"/>
  <c r="V10" i="6"/>
  <c r="U10" i="6"/>
  <c r="R10" i="6"/>
  <c r="Q10" i="6"/>
  <c r="N10" i="6"/>
  <c r="M10" i="6"/>
  <c r="J10" i="6"/>
  <c r="I10" i="6"/>
  <c r="Z18" i="6"/>
  <c r="Y18" i="6"/>
  <c r="V18" i="6"/>
  <c r="U18" i="6"/>
  <c r="R18" i="6"/>
  <c r="Q18" i="6"/>
  <c r="N18" i="6"/>
  <c r="M18" i="6"/>
  <c r="J18" i="6"/>
  <c r="I18" i="6"/>
  <c r="Z26" i="6"/>
  <c r="Y26" i="6"/>
  <c r="V26" i="6"/>
  <c r="U26" i="6"/>
  <c r="R26" i="6"/>
  <c r="Q26" i="6"/>
  <c r="N26" i="6"/>
  <c r="M26" i="6"/>
  <c r="J26" i="6"/>
  <c r="I26" i="6"/>
  <c r="G5" i="8" l="1"/>
  <c r="G26" i="6"/>
  <c r="G7" i="8" s="1"/>
  <c r="G6" i="8"/>
  <c r="G34" i="6"/>
  <c r="E37" i="6"/>
  <c r="F37" i="6"/>
  <c r="AA25" i="6"/>
  <c r="W25" i="6"/>
  <c r="S25" i="6"/>
  <c r="O25" i="6"/>
  <c r="K25" i="6"/>
  <c r="AA24" i="6"/>
  <c r="W24" i="6"/>
  <c r="S24" i="6"/>
  <c r="O24" i="6"/>
  <c r="K24" i="6"/>
  <c r="AA23" i="6"/>
  <c r="W23" i="6"/>
  <c r="S23" i="6"/>
  <c r="O23" i="6"/>
  <c r="K23" i="6"/>
  <c r="AA22" i="6"/>
  <c r="W22" i="6"/>
  <c r="S22" i="6"/>
  <c r="O22" i="6"/>
  <c r="K22" i="6"/>
  <c r="W26" i="6" l="1"/>
  <c r="G37" i="6"/>
  <c r="G8" i="8"/>
  <c r="G9" i="8" s="1"/>
  <c r="G21" i="8" s="1"/>
  <c r="K26" i="6"/>
  <c r="S26" i="6"/>
  <c r="AA26" i="6"/>
  <c r="O26" i="6"/>
  <c r="Z34" i="6"/>
  <c r="Z37" i="6" s="1"/>
  <c r="Y34" i="6"/>
  <c r="Y37" i="6" s="1"/>
  <c r="V34" i="6"/>
  <c r="V37" i="6" s="1"/>
  <c r="U34" i="6"/>
  <c r="U37" i="6" s="1"/>
  <c r="R34" i="6"/>
  <c r="R37" i="6" s="1"/>
  <c r="Q34" i="6"/>
  <c r="Q37" i="6" s="1"/>
  <c r="N34" i="6"/>
  <c r="N37" i="6" s="1"/>
  <c r="M34" i="6"/>
  <c r="M37" i="6" s="1"/>
  <c r="J34" i="6"/>
  <c r="J37" i="6" s="1"/>
  <c r="I34" i="6"/>
  <c r="I37" i="6" s="1"/>
  <c r="S33" i="6"/>
  <c r="S32" i="6"/>
  <c r="S31" i="6"/>
  <c r="S30" i="6"/>
  <c r="W33" i="6"/>
  <c r="W32" i="6"/>
  <c r="W31" i="6"/>
  <c r="W30" i="6"/>
  <c r="AA33" i="6"/>
  <c r="AA32" i="6"/>
  <c r="AA31" i="6"/>
  <c r="AA30" i="6"/>
  <c r="S17" i="6"/>
  <c r="S16" i="6"/>
  <c r="S15" i="6"/>
  <c r="S14" i="6"/>
  <c r="W17" i="6"/>
  <c r="W16" i="6"/>
  <c r="W15" i="6"/>
  <c r="W14" i="6"/>
  <c r="AA17" i="6"/>
  <c r="AA16" i="6"/>
  <c r="AA15" i="6"/>
  <c r="AA14" i="6"/>
  <c r="AA9" i="6"/>
  <c r="AA8" i="6"/>
  <c r="AA7" i="6"/>
  <c r="AA6" i="6"/>
  <c r="W9" i="6"/>
  <c r="W8" i="6"/>
  <c r="W7" i="6"/>
  <c r="W6" i="6"/>
  <c r="S9" i="6"/>
  <c r="S8" i="6"/>
  <c r="S7" i="6"/>
  <c r="S6" i="6"/>
  <c r="O33" i="6"/>
  <c r="O32" i="6"/>
  <c r="O31" i="6"/>
  <c r="O30" i="6"/>
  <c r="O17" i="6"/>
  <c r="O16" i="6"/>
  <c r="O15" i="6"/>
  <c r="O14" i="6"/>
  <c r="O9" i="6"/>
  <c r="O8" i="6"/>
  <c r="O7" i="6"/>
  <c r="O6" i="6"/>
  <c r="K33" i="6"/>
  <c r="K32" i="6"/>
  <c r="K31" i="6"/>
  <c r="K30" i="6"/>
  <c r="K17" i="6"/>
  <c r="K16" i="6"/>
  <c r="K15" i="6"/>
  <c r="K14" i="6"/>
  <c r="K9" i="6"/>
  <c r="K8" i="6"/>
  <c r="K7" i="6"/>
  <c r="K6" i="6"/>
  <c r="H29" i="8" l="1"/>
  <c r="J29" i="8" s="1"/>
  <c r="G10" i="8"/>
  <c r="O34" i="6"/>
  <c r="K10" i="6"/>
  <c r="K18" i="6"/>
  <c r="O10" i="6"/>
  <c r="O18" i="6"/>
  <c r="S10" i="6"/>
  <c r="AA10" i="6"/>
  <c r="AA18" i="6"/>
  <c r="S18" i="6"/>
  <c r="W18" i="6"/>
  <c r="W10" i="6"/>
  <c r="W34" i="6"/>
  <c r="K34" i="6"/>
  <c r="K37" i="6" s="1"/>
  <c r="S34" i="6"/>
  <c r="AA34" i="6"/>
  <c r="O37" i="6" l="1"/>
  <c r="AA37" i="6"/>
  <c r="S37" i="6"/>
  <c r="W37" i="6"/>
  <c r="L8" i="8"/>
  <c r="L7" i="8"/>
  <c r="L6" i="8"/>
  <c r="L5" i="8"/>
  <c r="K8" i="8"/>
  <c r="K7" i="8"/>
  <c r="K6" i="8"/>
  <c r="K5" i="8"/>
  <c r="J8" i="8"/>
  <c r="J7" i="8"/>
  <c r="J6" i="8"/>
  <c r="J5" i="8"/>
  <c r="I8" i="8"/>
  <c r="I7" i="8"/>
  <c r="I6" i="8"/>
  <c r="I5" i="8"/>
  <c r="H5" i="8" l="1"/>
  <c r="H6" i="8"/>
  <c r="H7" i="8"/>
  <c r="H8" i="8"/>
  <c r="G75" i="12" l="1"/>
  <c r="B1" i="8"/>
  <c r="I29" i="5"/>
  <c r="H29" i="5"/>
  <c r="G29" i="5"/>
  <c r="G33" i="5" s="1"/>
  <c r="J12" i="8" s="1"/>
  <c r="F29" i="5"/>
  <c r="F33" i="5" s="1"/>
  <c r="I12" i="8" s="1"/>
  <c r="E29" i="5"/>
  <c r="I10" i="5"/>
  <c r="I32" i="5" s="1"/>
  <c r="H10" i="5"/>
  <c r="H32" i="5" s="1"/>
  <c r="G10" i="5"/>
  <c r="G32" i="5" s="1"/>
  <c r="F10" i="5"/>
  <c r="F32" i="5" s="1"/>
  <c r="E10" i="5"/>
  <c r="E32" i="5" s="1"/>
  <c r="C1" i="5"/>
  <c r="H33" i="5" l="1"/>
  <c r="K12" i="8" s="1"/>
  <c r="E33" i="5"/>
  <c r="H12" i="8" s="1"/>
  <c r="I33" i="5"/>
  <c r="L12" i="8" s="1"/>
  <c r="K11" i="8"/>
  <c r="F34" i="5"/>
  <c r="I11" i="8"/>
  <c r="I13" i="8" s="1"/>
  <c r="J11" i="8"/>
  <c r="J13" i="8" s="1"/>
  <c r="G34" i="5"/>
  <c r="H11" i="8"/>
  <c r="L11" i="8"/>
  <c r="H13" i="8" l="1"/>
  <c r="K13" i="8"/>
  <c r="L13" i="8"/>
  <c r="L9" i="8"/>
  <c r="L10" i="8" s="1"/>
  <c r="K9" i="8"/>
  <c r="K10" i="8" s="1"/>
  <c r="J9" i="8"/>
  <c r="I9" i="8"/>
  <c r="H9" i="8"/>
  <c r="H10" i="8" s="1"/>
  <c r="E34" i="5"/>
  <c r="I34" i="5"/>
  <c r="H34" i="5"/>
  <c r="I21" i="8" l="1"/>
  <c r="H31" i="8" s="1"/>
  <c r="J31" i="8" s="1"/>
  <c r="I10" i="8"/>
  <c r="J21" i="8"/>
  <c r="H32" i="8" s="1"/>
  <c r="J32" i="8" s="1"/>
  <c r="J10" i="8"/>
  <c r="L21" i="8"/>
  <c r="H34" i="8" s="1"/>
  <c r="J34" i="8" s="1"/>
  <c r="K21" i="8"/>
  <c r="H33" i="8" s="1"/>
  <c r="J33" i="8" s="1"/>
  <c r="H21" i="8"/>
  <c r="H30" i="8" s="1"/>
  <c r="M10" i="8" l="1"/>
  <c r="J39" i="8" s="1"/>
  <c r="J37" i="8"/>
  <c r="J30" i="8"/>
  <c r="J35" i="8" s="1"/>
  <c r="K30" i="8"/>
  <c r="K31" i="8" s="1"/>
  <c r="K32" i="8" s="1"/>
  <c r="K33" i="8" s="1"/>
  <c r="K34" i="8" s="1"/>
  <c r="J38" i="8"/>
</calcChain>
</file>

<file path=xl/comments1.xml><?xml version="1.0" encoding="utf-8"?>
<comments xmlns="http://schemas.openxmlformats.org/spreadsheetml/2006/main">
  <authors>
    <author>pc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Peso Mexicano (MXN)
Dólar Americano (USD)
Euro (EUR)
Libra Esterlina (GBP)
Etc.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3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COSTO FIJO: Son aquellos en los que incurre la empresa y que en el corto plazo o para ciertos
niveles de producción,</t>
        </r>
        <r>
          <rPr>
            <u/>
            <sz val="9"/>
            <color indexed="81"/>
            <rFont val="Tahoma"/>
            <family val="2"/>
          </rPr>
          <t xml:space="preserve"> no dependen del volumen de productos (bienes y/o servcios)</t>
        </r>
        <r>
          <rPr>
            <sz val="9"/>
            <color indexed="81"/>
            <rFont val="Tahoma"/>
            <family val="2"/>
          </rPr>
          <t>.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COSTO VARIABLE: Costo que incurre la empresa y </t>
        </r>
        <r>
          <rPr>
            <u/>
            <sz val="9"/>
            <color indexed="81"/>
            <rFont val="Tahoma"/>
            <family val="2"/>
          </rPr>
          <t>guarda dependencia importante con los volúmenes de fabricación de productos (bienes y/o servicios)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J40" authorId="0" shape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Es el año en el que los números se vuelven positivos.</t>
        </r>
      </text>
    </comment>
  </commentList>
</comments>
</file>

<file path=xl/sharedStrings.xml><?xml version="1.0" encoding="utf-8"?>
<sst xmlns="http://schemas.openxmlformats.org/spreadsheetml/2006/main" count="431" uniqueCount="145">
  <si>
    <t>TOTAL</t>
  </si>
  <si>
    <t>AÑO</t>
  </si>
  <si>
    <t xml:space="preserve">CONCEPTO </t>
  </si>
  <si>
    <t>COSTOS FIJOS</t>
  </si>
  <si>
    <t>AÑO 1</t>
  </si>
  <si>
    <t>AÑO 2</t>
  </si>
  <si>
    <t>AÑO 3</t>
  </si>
  <si>
    <t>COSTOS VARIABLES</t>
  </si>
  <si>
    <t xml:space="preserve">COSTOS FIJOS </t>
  </si>
  <si>
    <t>COSTOS TOTALES</t>
  </si>
  <si>
    <t>CONCEPTOS / AÑO</t>
  </si>
  <si>
    <t>AÑO 0</t>
  </si>
  <si>
    <t>( = ) INGRESOS TOTALES</t>
  </si>
  <si>
    <t>( = ) COSTOS TOTALES</t>
  </si>
  <si>
    <t>( = ) SALDO FINAL</t>
  </si>
  <si>
    <t>NOMBRE DEL PROYECTO:</t>
  </si>
  <si>
    <t xml:space="preserve"> </t>
  </si>
  <si>
    <t>TOTAL COSTOS VARIABLES</t>
  </si>
  <si>
    <t>PROYECCIÓN DE INGRESOS</t>
  </si>
  <si>
    <t>FLUJO DE EFECTIVO</t>
  </si>
  <si>
    <t>tasa de la SHCP</t>
  </si>
  <si>
    <t>VALOR ACTUAL NETO (VAN)</t>
  </si>
  <si>
    <t>TASA INTERNA DE RETORNO (TIR)</t>
  </si>
  <si>
    <t xml:space="preserve">PERIODO DE RECUPERACIÓN DE LA INVERSIÓN </t>
  </si>
  <si>
    <t xml:space="preserve">TOTAL COSTOS FIJOS </t>
  </si>
  <si>
    <t>TOTAL INGRESOS</t>
  </si>
  <si>
    <t>AÑO 4</t>
  </si>
  <si>
    <t>AÑO 5</t>
  </si>
  <si>
    <t>Carta 1</t>
  </si>
  <si>
    <t>Carta 2</t>
  </si>
  <si>
    <t>Carta 3</t>
  </si>
  <si>
    <t>Carta 8</t>
  </si>
  <si>
    <t>Carta 6</t>
  </si>
  <si>
    <t>Carta 4</t>
  </si>
  <si>
    <t>Carta 5</t>
  </si>
  <si>
    <t>Carta 7</t>
  </si>
  <si>
    <t>Cartas 10</t>
  </si>
  <si>
    <t>No. Carta</t>
  </si>
  <si>
    <t>MXN</t>
  </si>
  <si>
    <t>&lt;&lt;Descripción&gt;&gt;</t>
  </si>
  <si>
    <t>I</t>
  </si>
  <si>
    <t>II</t>
  </si>
  <si>
    <t>III</t>
  </si>
  <si>
    <t>IV</t>
  </si>
  <si>
    <t>DEMANDA IDENTIFICADA</t>
  </si>
  <si>
    <t>RESUMEN POR AÑO</t>
  </si>
  <si>
    <t>Ingresos 
(AÑO 1)</t>
  </si>
  <si>
    <t>Ingresos 
(AÑO 2)</t>
  </si>
  <si>
    <t>Ingresos 
(AÑO 3)</t>
  </si>
  <si>
    <t>Ingresos 
(AÑO 5)</t>
  </si>
  <si>
    <t>Ingresos 
(AÑO 4)</t>
  </si>
  <si>
    <t>hrs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</si>
  <si>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</si>
  <si>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ÍNDICE</t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</si>
  <si>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Curso de Manufacturado Digital XXX&gt;&gt;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</si>
  <si>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Certificación Digital XXX&gt;&gt;</t>
    </r>
  </si>
  <si>
    <t>Propuesta de autofinanciamiento</t>
  </si>
  <si>
    <t xml:space="preserve">OTROS INGRESOS </t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</si>
  <si>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Renta de instalaciones&gt;&gt;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</si>
  <si>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Salario del Director General&gt;&gt;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</si>
  <si>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Salario del Coordinador Capacitación y Servicios Técnicos&gt;&gt;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</si>
  <si>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Mantenimiento&gt;&gt;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</si>
  <si>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Material para servicios&gt;&gt;</t>
    </r>
  </si>
  <si>
    <t>COSTOS POR OTROS SERVICIOS</t>
  </si>
  <si>
    <t xml:space="preserve">TASA SOCIAL DE DESCUENTO </t>
  </si>
  <si>
    <t>en el 5to año</t>
  </si>
  <si>
    <t>DEMANDA DOCUMENTADA (CARTAS)</t>
  </si>
  <si>
    <r>
      <t>&lt;&lt;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>Curso de Manufacturado Digital XXX&gt;&gt;</t>
    </r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</si>
  <si>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Curso de Manufacturado Digital XXX&gt;&gt;</t>
    </r>
  </si>
  <si>
    <r>
      <rPr>
        <sz val="11"/>
        <color theme="1"/>
        <rFont val="Calibri"/>
        <family val="2"/>
        <scheme val="minor"/>
      </rPr>
      <t>&lt;&lt;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>Curso de Manufacturado Digital XXX&gt;&gt;</t>
    </r>
  </si>
  <si>
    <t>RESUMEN DE LA DEMANDA POR BIEN Y/O SERVICIOS</t>
  </si>
  <si>
    <t>&lt;&lt; Ejemplo: 
Servicio de Modelado de piezas XYZ&gt;&gt;</t>
  </si>
  <si>
    <t>PROYECCIÓN DE COSTOS</t>
  </si>
  <si>
    <t>&lt;&lt; Ejemplo: 
Certificación Digital XXXX&gt;&gt;</t>
  </si>
  <si>
    <t>INVERSIÓN INICIAL POR RUBRO DE APOYO</t>
  </si>
  <si>
    <t xml:space="preserve">Monto total </t>
  </si>
  <si>
    <r>
      <rPr>
        <b/>
        <u/>
        <sz val="12"/>
        <color theme="0"/>
        <rFont val="Calibri"/>
        <family val="2"/>
      </rPr>
      <t xml:space="preserve">Unidad de medida </t>
    </r>
    <r>
      <rPr>
        <b/>
        <sz val="12"/>
        <color theme="0"/>
        <rFont val="Calibri"/>
        <family val="2"/>
      </rPr>
      <t>del bien y/o servicio (Horas,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, pieza, etc.)</t>
    </r>
  </si>
  <si>
    <t>SERVICIOS ESPECIALIZADOS</t>
  </si>
  <si>
    <t>OTROS INGRESOS</t>
  </si>
  <si>
    <t>COSTOS POR SERVICIOS ESPECIALIZADOS</t>
  </si>
  <si>
    <r>
      <t xml:space="preserve">&lt;&lt; 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 
Servicio de Modelado de piezas XY&gt;&gt;</t>
    </r>
  </si>
  <si>
    <t>TIR</t>
  </si>
  <si>
    <t>Ingresos 
(AÑO 0)</t>
  </si>
  <si>
    <t>Precio Unitario</t>
  </si>
  <si>
    <r>
      <t>Unidad de medida (horas, m</t>
    </r>
    <r>
      <rPr>
        <vertAlign val="super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, pieza, etc.)</t>
    </r>
  </si>
  <si>
    <t>Precio unitario</t>
  </si>
  <si>
    <t>Servicios Especializados</t>
  </si>
  <si>
    <t>&lt;&lt; Ejemplo: 
Renta de licencias WWE&gt;&gt;</t>
  </si>
  <si>
    <r>
      <t xml:space="preserve">&lt;&lt; </t>
    </r>
    <r>
      <rPr>
        <b/>
        <sz val="11"/>
        <color theme="1"/>
        <rFont val="Calibri"/>
        <family val="2"/>
        <scheme val="minor"/>
      </rPr>
      <t xml:space="preserve">Ejemplo: </t>
    </r>
    <r>
      <rPr>
        <sz val="11"/>
        <color theme="1"/>
        <rFont val="Calibri"/>
        <family val="2"/>
        <scheme val="minor"/>
      </rPr>
      <t xml:space="preserve">
Renta de licencias WWE&gt;&gt;</t>
    </r>
  </si>
  <si>
    <t>Capacitación</t>
  </si>
  <si>
    <t>Certificación</t>
  </si>
  <si>
    <t>Parachute S.A. de C.V.</t>
  </si>
  <si>
    <t>Panthera Pardus S.A. de C.V.</t>
  </si>
  <si>
    <t>Software HM S.A. de C.V.</t>
  </si>
  <si>
    <t>Citric Fun S.A. de C.V.</t>
  </si>
  <si>
    <t>BSH PLUS S.A. de C.V.</t>
  </si>
  <si>
    <t>Manufactura Automotriz S.A. de C.V.</t>
  </si>
  <si>
    <t>Moldes Locos y Troqueles Feos S.A. de C.V.</t>
  </si>
  <si>
    <t>Carta 9</t>
  </si>
  <si>
    <t>Very High S.A. de C.V.</t>
  </si>
  <si>
    <t>Cure Pharma Plus S.A. de C.V.</t>
  </si>
  <si>
    <t>Studios 4E S.A. de C.V.</t>
  </si>
  <si>
    <t>FACTOR DE DESCUENTO  (1+i)n</t>
  </si>
  <si>
    <t>FLUJOS DE EFECTIVO</t>
  </si>
  <si>
    <t>FLUJO DE EFECTIVO A VALOR PRESENTE</t>
  </si>
  <si>
    <t>PERIODO DE RECUPERACIÓN</t>
  </si>
  <si>
    <t>Σ INVERSIÓN INICIAL</t>
  </si>
  <si>
    <t xml:space="preserve">personas capacitadas </t>
  </si>
  <si>
    <r>
      <t>&lt;&lt;</t>
    </r>
    <r>
      <rPr>
        <b/>
        <sz val="11"/>
        <color theme="1"/>
        <rFont val="Calibri"/>
        <family val="2"/>
        <scheme val="minor"/>
      </rPr>
      <t>Ejemplo:</t>
    </r>
    <r>
      <rPr>
        <sz val="11"/>
        <color theme="1"/>
        <rFont val="Calibri"/>
        <family val="2"/>
        <scheme val="minor"/>
      </rPr>
      <t xml:space="preserve">
Insumos de equipos </t>
    </r>
    <r>
      <rPr>
        <sz val="11"/>
        <rFont val="Calibri"/>
        <family val="2"/>
        <scheme val="minor"/>
      </rPr>
      <t>de prototipado XYZ</t>
    </r>
    <r>
      <rPr>
        <sz val="11"/>
        <color theme="1"/>
        <rFont val="Calibri"/>
        <family val="2"/>
        <scheme val="minor"/>
      </rPr>
      <t>&gt;&gt;</t>
    </r>
  </si>
  <si>
    <t>%</t>
  </si>
  <si>
    <t>PROSOFT</t>
  </si>
  <si>
    <t>INVERSIÓN</t>
  </si>
  <si>
    <t xml:space="preserve">APORTACIÓN PRIVADA </t>
  </si>
  <si>
    <t>BENEFICIO DESCONTADO</t>
  </si>
  <si>
    <t>COSTO DESCONTADO</t>
  </si>
  <si>
    <t>RAZÓN BENEFICIO-COSTO</t>
  </si>
  <si>
    <t xml:space="preserve">COMENTARIOS ADICIONALES </t>
  </si>
  <si>
    <t>RUBRO 2: FORMACIÓN Y ESPECIALIZACIÓN DE CAPITAL HUMANO DEMANDADO POR LA INDUSTRIA.</t>
  </si>
  <si>
    <t xml:space="preserve">RUBRO 1: ADQUISICIÓN DEL EQUIPAMIENTO TÉCNICO ESPECIALIZADO. PARA PRESTAR LOS SERVICIOS QUE DEMANDA LA INDUSTRIA
</t>
  </si>
  <si>
    <t>Descripción del bien o servicio</t>
  </si>
  <si>
    <t xml:space="preserve">Cantidad del bien o servicio
</t>
  </si>
  <si>
    <t>COSTOS  DE CAPACITACIÓN</t>
  </si>
  <si>
    <t xml:space="preserve">COSTOS DE CERTIFICACIÓN </t>
  </si>
  <si>
    <t>CAPACITACIÓN</t>
  </si>
  <si>
    <t>CERTIFICACIÓN</t>
  </si>
  <si>
    <t>INGRESOS POR CONCEPTO DE CAPACITACIÓN</t>
  </si>
  <si>
    <t>INGRESOS POR CONCEPTO DE CERTIFICACIÓN</t>
  </si>
  <si>
    <t>INGRESOS POR CONCEPTO DE SERVICIOS ESPECIALIZADOS</t>
  </si>
  <si>
    <r>
      <rPr>
        <b/>
        <u/>
        <sz val="12"/>
        <color theme="0"/>
        <rFont val="Calibri"/>
        <family val="2"/>
      </rPr>
      <t xml:space="preserve">Unidad de medida </t>
    </r>
    <r>
      <rPr>
        <b/>
        <sz val="12"/>
        <color theme="0"/>
        <rFont val="Calibri"/>
        <family val="2"/>
      </rPr>
      <t>del bien o servicio (Horas,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, pieza, etc.)</t>
    </r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</si>
  <si>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0)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</si>
  <si>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0)</t>
    </r>
  </si>
  <si>
    <t xml:space="preserve">Personas capacitadas </t>
  </si>
  <si>
    <t xml:space="preserve">Personas certificadas </t>
  </si>
  <si>
    <t>&lt;&lt; Ejemplo: 
Curso de Manufacturado Digital XYZ&gt;&gt;</t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</si>
  <si>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1)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</si>
  <si>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1)</t>
    </r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</si>
  <si>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2)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</si>
  <si>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2)</t>
    </r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</si>
  <si>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3)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</si>
  <si>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3)</t>
    </r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</si>
  <si>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4)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</si>
  <si>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4)</t>
    </r>
  </si>
  <si>
    <r>
      <rPr>
        <b/>
        <u/>
        <sz val="12"/>
        <color theme="0"/>
        <rFont val="Calibri"/>
        <family val="2"/>
      </rPr>
      <t xml:space="preserve">No. de bienes o servicios </t>
    </r>
    <r>
      <rPr>
        <b/>
        <sz val="12"/>
        <color theme="0"/>
        <rFont val="Calibri"/>
        <family val="2"/>
      </rPr>
      <t xml:space="preserve">
(AÑO 5)</t>
    </r>
  </si>
  <si>
    <r>
      <rPr>
        <b/>
        <u/>
        <sz val="12"/>
        <color theme="0"/>
        <rFont val="Calibri"/>
        <family val="2"/>
      </rPr>
      <t>Precio unitario</t>
    </r>
    <r>
      <rPr>
        <b/>
        <sz val="12"/>
        <color theme="0"/>
        <rFont val="Calibri"/>
        <family val="2"/>
      </rPr>
      <t xml:space="preserve"> del bien o servicio
(AÑO 5)</t>
    </r>
  </si>
  <si>
    <t xml:space="preserve">DESCRIPCIÓN DE LOS BIENES O SERVICIOS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</si>
</sst>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_-* #,##0.0000_-;\-* #,##0.0000_-;_-* &quot;-&quot;??_-;_-@_-"/>
    <numFmt numFmtId="166" formatCode="_-* #,##0_-;\-* #,##0_-;_-* &quot;-&quot;??_-;_-@_-"/>
  </numFmts>
  <fonts count="44" x14ac:knownFonts="1">
    <font>
      <sz val="11"/>
      <color theme="1"/>
      <name val="Calibri"/>
      <family val="2"/>
      <scheme val="minor"/>
    </font>
    <font>
      <b/>
      <sz val="12"/>
      <name val="Aharoni"/>
    </font>
    <font>
      <b/>
      <i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i/>
      <sz val="20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i/>
      <sz val="28"/>
      <color theme="0"/>
      <name val="Calibri"/>
      <family val="2"/>
    </font>
    <font>
      <b/>
      <sz val="28"/>
      <color theme="1"/>
      <name val="Calibri"/>
      <family val="2"/>
      <scheme val="minor"/>
    </font>
    <font>
      <u/>
      <sz val="28"/>
      <color theme="10"/>
      <name val="Calibri"/>
      <family val="2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8"/>
      <color indexed="8"/>
      <name val="Arial"/>
      <family val="2"/>
    </font>
    <font>
      <sz val="12"/>
      <color theme="0"/>
      <name val="Calibri"/>
      <family val="2"/>
    </font>
    <font>
      <b/>
      <u/>
      <sz val="12"/>
      <color theme="0"/>
      <name val="Calibri"/>
      <family val="2"/>
    </font>
    <font>
      <vertAlign val="superscript"/>
      <sz val="11"/>
      <color theme="0"/>
      <name val="Calibri"/>
      <family val="2"/>
      <scheme val="minor"/>
    </font>
    <font>
      <u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onstantia"/>
      <family val="1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/>
      <right/>
      <top style="medium">
        <color theme="6" tint="-0.4999847407452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theme="6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</borders>
  <cellStyleXfs count="5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 applyAlignment="1">
      <alignment horizontal="center"/>
    </xf>
    <xf numFmtId="44" fontId="4" fillId="2" borderId="1" xfId="2" applyNumberFormat="1" applyFont="1" applyFill="1" applyBorder="1"/>
    <xf numFmtId="0" fontId="0" fillId="0" borderId="0" xfId="0" applyAlignment="1">
      <alignment horizontal="center"/>
    </xf>
    <xf numFmtId="0" fontId="1" fillId="0" borderId="0" xfId="0" applyFont="1" applyFill="1" applyBorder="1" applyAlignment="1"/>
    <xf numFmtId="0" fontId="7" fillId="3" borderId="1" xfId="0" applyFont="1" applyFill="1" applyBorder="1" applyAlignment="1">
      <alignment horizontal="center"/>
    </xf>
    <xf numFmtId="164" fontId="5" fillId="3" borderId="1" xfId="2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0" fillId="0" borderId="0" xfId="0" applyAlignment="1"/>
    <xf numFmtId="44" fontId="4" fillId="2" borderId="6" xfId="2" applyNumberFormat="1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9" fillId="0" borderId="0" xfId="1" applyBorder="1" applyAlignment="1" applyProtection="1"/>
    <xf numFmtId="44" fontId="0" fillId="6" borderId="6" xfId="0" applyNumberFormat="1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9" fillId="0" borderId="0" xfId="1" applyBorder="1" applyAlignment="1" applyProtection="1">
      <alignment vertical="center"/>
    </xf>
    <xf numFmtId="0" fontId="13" fillId="8" borderId="1" xfId="0" applyFont="1" applyFill="1" applyBorder="1" applyAlignment="1">
      <alignment horizontal="right" vertical="center" wrapText="1"/>
    </xf>
    <xf numFmtId="0" fontId="9" fillId="0" borderId="9" xfId="1" applyBorder="1" applyAlignment="1" applyProtection="1">
      <alignment vertical="center"/>
    </xf>
    <xf numFmtId="0" fontId="12" fillId="0" borderId="0" xfId="0" applyFont="1" applyAlignment="1"/>
    <xf numFmtId="0" fontId="30" fillId="0" borderId="0" xfId="1" applyFont="1" applyAlignment="1" applyProtection="1"/>
    <xf numFmtId="0" fontId="31" fillId="0" borderId="0" xfId="0" applyFont="1"/>
    <xf numFmtId="0" fontId="32" fillId="0" borderId="0" xfId="0" applyFont="1" applyAlignment="1"/>
    <xf numFmtId="0" fontId="17" fillId="10" borderId="1" xfId="0" applyFont="1" applyFill="1" applyBorder="1" applyAlignment="1">
      <alignment horizontal="left"/>
    </xf>
    <xf numFmtId="44" fontId="0" fillId="5" borderId="6" xfId="2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justify" vertical="top" wrapText="1"/>
    </xf>
    <xf numFmtId="44" fontId="4" fillId="5" borderId="1" xfId="2" applyNumberFormat="1" applyFont="1" applyFill="1" applyBorder="1"/>
    <xf numFmtId="166" fontId="19" fillId="8" borderId="8" xfId="3" applyNumberFormat="1" applyFont="1" applyFill="1" applyBorder="1" applyAlignment="1">
      <alignment horizontal="center" vertical="center" wrapText="1"/>
    </xf>
    <xf numFmtId="0" fontId="0" fillId="6" borderId="0" xfId="0" applyFill="1" applyBorder="1"/>
    <xf numFmtId="44" fontId="0" fillId="6" borderId="0" xfId="2" applyFont="1" applyFill="1" applyBorder="1"/>
    <xf numFmtId="0" fontId="0" fillId="9" borderId="0" xfId="0" applyFill="1" applyBorder="1"/>
    <xf numFmtId="44" fontId="0" fillId="9" borderId="0" xfId="2" applyFont="1" applyFill="1" applyBorder="1"/>
    <xf numFmtId="0" fontId="0" fillId="6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4" fillId="2" borderId="6" xfId="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4" fontId="4" fillId="0" borderId="0" xfId="2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13" fillId="2" borderId="0" xfId="0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horizontal="center" vertical="center" wrapText="1"/>
    </xf>
    <xf numFmtId="166" fontId="13" fillId="2" borderId="0" xfId="3" applyNumberFormat="1" applyFont="1" applyFill="1" applyBorder="1" applyAlignment="1">
      <alignment horizontal="right" vertical="top" wrapText="1"/>
    </xf>
    <xf numFmtId="44" fontId="13" fillId="2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44" fontId="19" fillId="8" borderId="1" xfId="0" applyNumberFormat="1" applyFont="1" applyFill="1" applyBorder="1" applyAlignment="1">
      <alignment horizontal="center" vertical="center" wrapText="1"/>
    </xf>
    <xf numFmtId="0" fontId="4" fillId="2" borderId="12" xfId="2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/>
    </xf>
    <xf numFmtId="164" fontId="5" fillId="3" borderId="21" xfId="2" applyNumberFormat="1" applyFont="1" applyFill="1" applyBorder="1" applyAlignment="1">
      <alignment horizontal="center"/>
    </xf>
    <xf numFmtId="44" fontId="4" fillId="2" borderId="24" xfId="2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horizontal="left" vertical="center" wrapText="1"/>
    </xf>
    <xf numFmtId="0" fontId="0" fillId="2" borderId="25" xfId="0" applyFont="1" applyFill="1" applyBorder="1" applyAlignment="1">
      <alignment horizontal="left" vertical="center" wrapText="1"/>
    </xf>
    <xf numFmtId="164" fontId="5" fillId="3" borderId="26" xfId="2" applyNumberFormat="1" applyFont="1" applyFill="1" applyBorder="1" applyAlignment="1">
      <alignment horizontal="center"/>
    </xf>
    <xf numFmtId="164" fontId="5" fillId="3" borderId="27" xfId="2" applyNumberFormat="1" applyFont="1" applyFill="1" applyBorder="1" applyAlignment="1">
      <alignment horizontal="center"/>
    </xf>
    <xf numFmtId="0" fontId="0" fillId="6" borderId="29" xfId="0" applyFill="1" applyBorder="1"/>
    <xf numFmtId="44" fontId="0" fillId="6" borderId="28" xfId="2" applyFont="1" applyFill="1" applyBorder="1"/>
    <xf numFmtId="0" fontId="0" fillId="6" borderId="30" xfId="0" applyFill="1" applyBorder="1"/>
    <xf numFmtId="0" fontId="0" fillId="9" borderId="29" xfId="0" applyFill="1" applyBorder="1"/>
    <xf numFmtId="0" fontId="0" fillId="9" borderId="30" xfId="0" applyFill="1" applyBorder="1"/>
    <xf numFmtId="44" fontId="0" fillId="9" borderId="28" xfId="2" applyFont="1" applyFill="1" applyBorder="1"/>
    <xf numFmtId="0" fontId="5" fillId="3" borderId="10" xfId="0" applyFont="1" applyFill="1" applyBorder="1" applyAlignment="1">
      <alignment horizontal="center" vertical="center"/>
    </xf>
    <xf numFmtId="0" fontId="0" fillId="0" borderId="35" xfId="0" applyBorder="1"/>
    <xf numFmtId="44" fontId="4" fillId="9" borderId="1" xfId="2" applyNumberFormat="1" applyFont="1" applyFill="1" applyBorder="1"/>
    <xf numFmtId="44" fontId="0" fillId="6" borderId="0" xfId="0" applyNumberFormat="1" applyFill="1" applyBorder="1" applyAlignment="1">
      <alignment horizontal="center"/>
    </xf>
    <xf numFmtId="44" fontId="0" fillId="2" borderId="6" xfId="2" applyFont="1" applyFill="1" applyBorder="1" applyAlignment="1">
      <alignment horizontal="center" vertical="center" wrapText="1"/>
    </xf>
    <xf numFmtId="44" fontId="0" fillId="2" borderId="12" xfId="2" applyFont="1" applyFill="1" applyBorder="1" applyAlignment="1">
      <alignment horizontal="center" vertical="center" wrapText="1"/>
    </xf>
    <xf numFmtId="44" fontId="0" fillId="6" borderId="0" xfId="2" applyNumberFormat="1" applyFont="1" applyFill="1" applyBorder="1"/>
    <xf numFmtId="0" fontId="0" fillId="6" borderId="0" xfId="0" applyFont="1" applyFill="1" applyBorder="1"/>
    <xf numFmtId="0" fontId="38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44" fontId="0" fillId="3" borderId="0" xfId="0" applyNumberFormat="1" applyFill="1" applyBorder="1" applyAlignment="1">
      <alignment horizontal="center"/>
    </xf>
    <xf numFmtId="44" fontId="0" fillId="3" borderId="0" xfId="2" applyNumberFormat="1" applyFont="1" applyFill="1" applyBorder="1"/>
    <xf numFmtId="44" fontId="0" fillId="3" borderId="28" xfId="2" applyFont="1" applyFill="1" applyBorder="1"/>
    <xf numFmtId="44" fontId="0" fillId="9" borderId="0" xfId="0" applyNumberFormat="1" applyFill="1" applyBorder="1" applyAlignment="1">
      <alignment horizontal="center"/>
    </xf>
    <xf numFmtId="44" fontId="0" fillId="3" borderId="0" xfId="2" applyFont="1" applyFill="1" applyBorder="1"/>
    <xf numFmtId="0" fontId="0" fillId="6" borderId="18" xfId="0" applyFill="1" applyBorder="1"/>
    <xf numFmtId="0" fontId="0" fillId="2" borderId="23" xfId="0" applyFont="1" applyFill="1" applyBorder="1" applyAlignment="1">
      <alignment horizontal="left" vertical="center"/>
    </xf>
    <xf numFmtId="8" fontId="0" fillId="0" borderId="0" xfId="0" applyNumberFormat="1" applyBorder="1"/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3" borderId="0" xfId="0" applyFont="1" applyFill="1" applyBorder="1" applyAlignment="1">
      <alignment horizontal="center" vertical="center"/>
    </xf>
    <xf numFmtId="8" fontId="4" fillId="2" borderId="0" xfId="2" applyNumberFormat="1" applyFont="1" applyFill="1" applyBorder="1"/>
    <xf numFmtId="44" fontId="4" fillId="2" borderId="0" xfId="2" applyNumberFormat="1" applyFont="1" applyFill="1" applyBorder="1"/>
    <xf numFmtId="165" fontId="4" fillId="2" borderId="0" xfId="3" applyNumberFormat="1" applyFont="1" applyFill="1" applyBorder="1"/>
    <xf numFmtId="43" fontId="18" fillId="5" borderId="0" xfId="3" applyFont="1" applyFill="1" applyBorder="1" applyAlignment="1">
      <alignment horizontal="right" vertical="center"/>
    </xf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9" fontId="5" fillId="2" borderId="0" xfId="4" applyFont="1" applyFill="1" applyBorder="1" applyAlignment="1">
      <alignment horizontal="center"/>
    </xf>
    <xf numFmtId="0" fontId="10" fillId="2" borderId="0" xfId="0" applyFont="1" applyFill="1" applyBorder="1" applyAlignment="1">
      <alignment horizontal="left" vertical="center"/>
    </xf>
    <xf numFmtId="0" fontId="9" fillId="2" borderId="0" xfId="1" applyFill="1" applyBorder="1" applyAlignment="1" applyProtection="1"/>
    <xf numFmtId="0" fontId="0" fillId="2" borderId="0" xfId="0" applyFill="1" applyBorder="1" applyAlignment="1">
      <alignment horizontal="right"/>
    </xf>
    <xf numFmtId="8" fontId="10" fillId="2" borderId="0" xfId="0" applyNumberFormat="1" applyFont="1" applyFill="1" applyBorder="1"/>
    <xf numFmtId="0" fontId="20" fillId="2" borderId="0" xfId="0" applyFont="1" applyFill="1" applyBorder="1"/>
    <xf numFmtId="0" fontId="18" fillId="2" borderId="0" xfId="0" applyFont="1" applyFill="1" applyBorder="1" applyAlignment="1">
      <alignment horizontal="right" vertical="center"/>
    </xf>
    <xf numFmtId="8" fontId="0" fillId="2" borderId="0" xfId="0" applyNumberFormat="1" applyFill="1" applyBorder="1"/>
    <xf numFmtId="10" fontId="18" fillId="2" borderId="0" xfId="4" applyNumberFormat="1" applyFont="1" applyFill="1" applyBorder="1" applyAlignment="1">
      <alignment horizontal="right"/>
    </xf>
    <xf numFmtId="0" fontId="41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right"/>
    </xf>
    <xf numFmtId="44" fontId="6" fillId="3" borderId="1" xfId="0" applyNumberFormat="1" applyFont="1" applyFill="1" applyBorder="1" applyAlignment="1">
      <alignment horizontal="right"/>
    </xf>
    <xf numFmtId="44" fontId="19" fillId="8" borderId="8" xfId="2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horizontal="center"/>
    </xf>
    <xf numFmtId="164" fontId="5" fillId="3" borderId="6" xfId="2" applyNumberFormat="1" applyFont="1" applyFill="1" applyBorder="1" applyAlignment="1">
      <alignment horizontal="center"/>
    </xf>
    <xf numFmtId="44" fontId="5" fillId="2" borderId="1" xfId="2" applyNumberFormat="1" applyFont="1" applyFill="1" applyBorder="1"/>
    <xf numFmtId="43" fontId="18" fillId="2" borderId="0" xfId="3" applyFont="1" applyFill="1" applyBorder="1" applyAlignment="1">
      <alignment horizontal="right"/>
    </xf>
    <xf numFmtId="44" fontId="14" fillId="2" borderId="0" xfId="0" applyNumberFormat="1" applyFont="1" applyFill="1"/>
    <xf numFmtId="0" fontId="17" fillId="11" borderId="0" xfId="0" applyFont="1" applyFill="1" applyBorder="1" applyAlignment="1">
      <alignment horizontal="center"/>
    </xf>
    <xf numFmtId="8" fontId="17" fillId="11" borderId="0" xfId="0" applyNumberFormat="1" applyFont="1" applyFill="1" applyBorder="1" applyAlignment="1">
      <alignment horizontal="right"/>
    </xf>
    <xf numFmtId="44" fontId="15" fillId="12" borderId="1" xfId="2" applyNumberFormat="1" applyFont="1" applyFill="1" applyBorder="1"/>
    <xf numFmtId="8" fontId="15" fillId="12" borderId="1" xfId="2" applyNumberFormat="1" applyFont="1" applyFill="1" applyBorder="1"/>
    <xf numFmtId="0" fontId="17" fillId="12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right" vertical="top" wrapText="1"/>
    </xf>
    <xf numFmtId="0" fontId="13" fillId="12" borderId="1" xfId="0" applyFont="1" applyFill="1" applyBorder="1" applyAlignment="1">
      <alignment horizontal="center" vertical="center" wrapText="1"/>
    </xf>
    <xf numFmtId="0" fontId="0" fillId="12" borderId="0" xfId="0" applyFill="1"/>
    <xf numFmtId="166" fontId="16" fillId="12" borderId="1" xfId="3" applyNumberFormat="1" applyFont="1" applyFill="1" applyBorder="1"/>
    <xf numFmtId="44" fontId="16" fillId="12" borderId="1" xfId="2" applyNumberFormat="1" applyFont="1" applyFill="1" applyBorder="1"/>
    <xf numFmtId="44" fontId="42" fillId="12" borderId="1" xfId="2" applyNumberFormat="1" applyFont="1" applyFill="1" applyBorder="1"/>
    <xf numFmtId="0" fontId="13" fillId="12" borderId="1" xfId="0" applyFont="1" applyFill="1" applyBorder="1" applyAlignment="1">
      <alignment horizontal="justify" vertical="top" wrapText="1"/>
    </xf>
    <xf numFmtId="0" fontId="17" fillId="12" borderId="1" xfId="0" applyFont="1" applyFill="1" applyBorder="1" applyAlignment="1">
      <alignment horizontal="right"/>
    </xf>
    <xf numFmtId="0" fontId="24" fillId="12" borderId="36" xfId="0" applyFont="1" applyFill="1" applyBorder="1" applyAlignment="1">
      <alignment horizontal="center" vertical="center"/>
    </xf>
    <xf numFmtId="0" fontId="24" fillId="12" borderId="3" xfId="0" applyFont="1" applyFill="1" applyBorder="1" applyAlignment="1">
      <alignment wrapText="1"/>
    </xf>
    <xf numFmtId="0" fontId="19" fillId="12" borderId="15" xfId="0" applyFont="1" applyFill="1" applyBorder="1" applyAlignment="1">
      <alignment horizontal="right" vertical="top" wrapText="1"/>
    </xf>
    <xf numFmtId="0" fontId="19" fillId="12" borderId="38" xfId="0" applyFont="1" applyFill="1" applyBorder="1" applyAlignment="1">
      <alignment horizontal="right" vertical="top" wrapText="1"/>
    </xf>
    <xf numFmtId="0" fontId="40" fillId="12" borderId="16" xfId="0" applyFont="1" applyFill="1" applyBorder="1" applyAlignment="1">
      <alignment horizontal="right" vertical="top" wrapText="1"/>
    </xf>
    <xf numFmtId="0" fontId="19" fillId="12" borderId="16" xfId="0" applyFont="1" applyFill="1" applyBorder="1" applyAlignment="1">
      <alignment horizontal="right" vertical="top" wrapText="1"/>
    </xf>
    <xf numFmtId="44" fontId="19" fillId="12" borderId="16" xfId="2" applyFont="1" applyFill="1" applyBorder="1" applyAlignment="1">
      <alignment horizontal="right" vertical="top" wrapText="1"/>
    </xf>
    <xf numFmtId="44" fontId="17" fillId="12" borderId="17" xfId="2" applyNumberFormat="1" applyFont="1" applyFill="1" applyBorder="1"/>
    <xf numFmtId="0" fontId="14" fillId="12" borderId="13" xfId="0" applyFont="1" applyFill="1" applyBorder="1"/>
    <xf numFmtId="0" fontId="13" fillId="12" borderId="2" xfId="0" applyFont="1" applyFill="1" applyBorder="1"/>
    <xf numFmtId="166" fontId="39" fillId="12" borderId="2" xfId="3" applyNumberFormat="1" applyFont="1" applyFill="1" applyBorder="1"/>
    <xf numFmtId="0" fontId="13" fillId="12" borderId="2" xfId="0" applyFont="1" applyFill="1" applyBorder="1" applyAlignment="1">
      <alignment horizontal="center"/>
    </xf>
    <xf numFmtId="44" fontId="13" fillId="12" borderId="2" xfId="2" applyFont="1" applyFill="1" applyBorder="1"/>
    <xf numFmtId="44" fontId="13" fillId="12" borderId="14" xfId="2" applyFont="1" applyFill="1" applyBorder="1"/>
    <xf numFmtId="0" fontId="14" fillId="11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1" borderId="13" xfId="0" applyFont="1" applyFill="1" applyBorder="1" applyAlignment="1">
      <alignment horizontal="center" vertical="center" wrapText="1"/>
    </xf>
    <xf numFmtId="0" fontId="34" fillId="12" borderId="2" xfId="0" applyFont="1" applyFill="1" applyBorder="1" applyAlignment="1">
      <alignment horizontal="center" vertical="center" wrapText="1"/>
    </xf>
    <xf numFmtId="0" fontId="29" fillId="3" borderId="0" xfId="0" applyFont="1" applyFill="1" applyBorder="1" applyAlignment="1">
      <alignment horizontal="center"/>
    </xf>
    <xf numFmtId="0" fontId="14" fillId="12" borderId="13" xfId="0" applyFont="1" applyFill="1" applyBorder="1" applyAlignment="1">
      <alignment horizontal="center" vertical="center" wrapText="1"/>
    </xf>
    <xf numFmtId="0" fontId="34" fillId="12" borderId="14" xfId="0" applyFont="1" applyFill="1" applyBorder="1" applyAlignment="1">
      <alignment horizontal="center" vertical="center" wrapText="1"/>
    </xf>
    <xf numFmtId="44" fontId="15" fillId="11" borderId="1" xfId="2" applyNumberFormat="1" applyFont="1" applyFill="1" applyBorder="1"/>
    <xf numFmtId="0" fontId="10" fillId="0" borderId="0" xfId="0" applyFont="1" applyAlignment="1"/>
    <xf numFmtId="0" fontId="3" fillId="2" borderId="0" xfId="0" applyFont="1" applyFill="1" applyBorder="1" applyAlignment="1">
      <alignment horizontal="right"/>
    </xf>
    <xf numFmtId="0" fontId="7" fillId="14" borderId="1" xfId="0" applyFont="1" applyFill="1" applyBorder="1" applyAlignment="1">
      <alignment horizontal="center" vertical="center"/>
    </xf>
    <xf numFmtId="9" fontId="6" fillId="14" borderId="1" xfId="0" applyNumberFormat="1" applyFont="1" applyFill="1" applyBorder="1" applyAlignment="1">
      <alignment horizontal="right"/>
    </xf>
    <xf numFmtId="44" fontId="6" fillId="14" borderId="1" xfId="0" applyNumberFormat="1" applyFont="1" applyFill="1" applyBorder="1" applyAlignment="1">
      <alignment horizontal="right"/>
    </xf>
    <xf numFmtId="44" fontId="4" fillId="14" borderId="1" xfId="2" applyNumberFormat="1" applyFont="1" applyFill="1" applyBorder="1"/>
    <xf numFmtId="9" fontId="6" fillId="5" borderId="1" xfId="0" applyNumberFormat="1" applyFont="1" applyFill="1" applyBorder="1" applyAlignment="1">
      <alignment horizontal="right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41" fillId="2" borderId="0" xfId="0" applyFont="1" applyFill="1" applyBorder="1" applyAlignment="1">
      <alignment horizontal="center"/>
    </xf>
    <xf numFmtId="0" fontId="4" fillId="2" borderId="1" xfId="2" applyNumberFormat="1" applyFont="1" applyFill="1" applyBorder="1" applyAlignment="1">
      <alignment vertical="center"/>
    </xf>
    <xf numFmtId="44" fontId="3" fillId="12" borderId="1" xfId="2" applyNumberFormat="1" applyFont="1" applyFill="1" applyBorder="1"/>
    <xf numFmtId="0" fontId="28" fillId="11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0" fillId="9" borderId="11" xfId="0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27" fillId="12" borderId="18" xfId="0" applyFont="1" applyFill="1" applyBorder="1" applyAlignment="1">
      <alignment horizontal="center"/>
    </xf>
    <xf numFmtId="0" fontId="27" fillId="12" borderId="19" xfId="0" applyFont="1" applyFill="1" applyBorder="1" applyAlignment="1">
      <alignment horizontal="center"/>
    </xf>
    <xf numFmtId="0" fontId="27" fillId="12" borderId="20" xfId="0" applyFont="1" applyFill="1" applyBorder="1" applyAlignment="1">
      <alignment horizontal="center"/>
    </xf>
    <xf numFmtId="0" fontId="24" fillId="12" borderId="18" xfId="0" applyFont="1" applyFill="1" applyBorder="1" applyAlignment="1">
      <alignment horizontal="center"/>
    </xf>
    <xf numFmtId="0" fontId="24" fillId="12" borderId="19" xfId="0" applyFont="1" applyFill="1" applyBorder="1" applyAlignment="1">
      <alignment horizontal="center"/>
    </xf>
    <xf numFmtId="0" fontId="24" fillId="12" borderId="20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7" fillId="12" borderId="3" xfId="0" applyFont="1" applyFill="1" applyBorder="1" applyAlignment="1">
      <alignment horizontal="center"/>
    </xf>
    <xf numFmtId="0" fontId="5" fillId="3" borderId="3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4" fillId="12" borderId="3" xfId="0" applyFont="1" applyFill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4" fillId="8" borderId="32" xfId="0" applyFont="1" applyFill="1" applyBorder="1" applyAlignment="1">
      <alignment horizontal="center" vertical="center"/>
    </xf>
    <xf numFmtId="0" fontId="14" fillId="8" borderId="33" xfId="0" applyFont="1" applyFill="1" applyBorder="1" applyAlignment="1">
      <alignment horizontal="center" vertical="center"/>
    </xf>
    <xf numFmtId="0" fontId="14" fillId="8" borderId="34" xfId="0" applyFont="1" applyFill="1" applyBorder="1" applyAlignment="1">
      <alignment horizontal="center" vertical="center"/>
    </xf>
    <xf numFmtId="0" fontId="17" fillId="12" borderId="37" xfId="0" applyFont="1" applyFill="1" applyBorder="1" applyAlignment="1">
      <alignment horizontal="center"/>
    </xf>
    <xf numFmtId="0" fontId="17" fillId="12" borderId="5" xfId="0" applyFont="1" applyFill="1" applyBorder="1" applyAlignment="1">
      <alignment horizontal="center"/>
    </xf>
    <xf numFmtId="0" fontId="17" fillId="12" borderId="6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7" fillId="11" borderId="37" xfId="0" applyFont="1" applyFill="1" applyBorder="1" applyAlignment="1">
      <alignment horizontal="center"/>
    </xf>
    <xf numFmtId="0" fontId="17" fillId="11" borderId="5" xfId="0" applyFont="1" applyFill="1" applyBorder="1" applyAlignment="1">
      <alignment horizontal="center"/>
    </xf>
    <xf numFmtId="0" fontId="17" fillId="11" borderId="6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3" fillId="13" borderId="39" xfId="0" applyFont="1" applyFill="1" applyBorder="1" applyAlignment="1">
      <alignment horizontal="left" vertical="top"/>
    </xf>
    <xf numFmtId="0" fontId="43" fillId="13" borderId="40" xfId="0" applyFont="1" applyFill="1" applyBorder="1" applyAlignment="1">
      <alignment horizontal="left" vertical="top"/>
    </xf>
    <xf numFmtId="0" fontId="43" fillId="13" borderId="41" xfId="0" applyFont="1" applyFill="1" applyBorder="1" applyAlignment="1">
      <alignment horizontal="left" vertical="top"/>
    </xf>
    <xf numFmtId="0" fontId="43" fillId="13" borderId="0" xfId="0" applyFont="1" applyFill="1" applyBorder="1" applyAlignment="1">
      <alignment horizontal="left" vertical="top"/>
    </xf>
    <xf numFmtId="0" fontId="43" fillId="13" borderId="42" xfId="0" applyFont="1" applyFill="1" applyBorder="1" applyAlignment="1">
      <alignment horizontal="left" vertical="top"/>
    </xf>
    <xf numFmtId="0" fontId="43" fillId="13" borderId="43" xfId="0" applyFont="1" applyFill="1" applyBorder="1" applyAlignment="1">
      <alignment horizontal="left" vertical="top"/>
    </xf>
    <xf numFmtId="0" fontId="21" fillId="0" borderId="0" xfId="0" applyFont="1" applyAlignment="1">
      <alignment horizontal="center" vertical="center" wrapText="1"/>
    </xf>
    <xf numFmtId="0" fontId="17" fillId="12" borderId="0" xfId="0" applyFont="1" applyFill="1" applyBorder="1" applyAlignment="1">
      <alignment horizontal="center" wrapText="1"/>
    </xf>
    <xf numFmtId="0" fontId="17" fillId="12" borderId="0" xfId="0" applyFont="1" applyFill="1" applyBorder="1" applyAlignment="1">
      <alignment horizontal="center" vertical="center" wrapText="1"/>
    </xf>
    <xf numFmtId="0" fontId="27" fillId="12" borderId="0" xfId="0" applyFont="1" applyFill="1" applyAlignment="1">
      <alignment horizontal="center"/>
    </xf>
    <xf numFmtId="0" fontId="17" fillId="12" borderId="0" xfId="0" applyFont="1" applyFill="1" applyBorder="1" applyAlignment="1">
      <alignment horizontal="center" vertical="center"/>
    </xf>
  </cellXfs>
  <cellStyles count="5">
    <cellStyle name="Hipervínculo" xfId="1" builtinId="8"/>
    <cellStyle name="Millares" xfId="3" builtinId="3"/>
    <cellStyle name="Moneda" xfId="2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M21"/>
  <sheetViews>
    <sheetView showGridLines="0" zoomScale="70" zoomScaleNormal="70" zoomScalePageLayoutView="70" workbookViewId="0">
      <selection activeCell="H9" sqref="H9"/>
    </sheetView>
  </sheetViews>
  <sheetFormatPr baseColWidth="10" defaultRowHeight="14.4" x14ac:dyDescent="0.3"/>
  <cols>
    <col min="1" max="1" width="2.5546875" customWidth="1"/>
    <col min="2" max="2" width="6.6640625" customWidth="1"/>
    <col min="3" max="3" width="8.6640625" bestFit="1" customWidth="1"/>
    <col min="4" max="4" width="46" bestFit="1" customWidth="1"/>
    <col min="5" max="5" width="11.109375" customWidth="1"/>
    <col min="6" max="6" width="17.33203125" customWidth="1"/>
    <col min="7" max="7" width="11.88671875" customWidth="1"/>
    <col min="8" max="8" width="7.5546875" customWidth="1"/>
    <col min="9" max="9" width="6.88671875" customWidth="1"/>
  </cols>
  <sheetData>
    <row r="2" spans="2:13" ht="15.6" x14ac:dyDescent="0.3">
      <c r="L2" s="6"/>
    </row>
    <row r="3" spans="2:13" ht="22.8" x14ac:dyDescent="0.4">
      <c r="B3" s="173" t="s">
        <v>15</v>
      </c>
      <c r="C3" s="173"/>
      <c r="D3" s="173"/>
      <c r="E3" s="97"/>
      <c r="F3" s="98"/>
      <c r="G3" s="98"/>
      <c r="H3" s="98"/>
      <c r="I3" s="98"/>
      <c r="J3" s="2"/>
      <c r="K3" s="2"/>
      <c r="L3" s="2"/>
      <c r="M3" s="2"/>
    </row>
    <row r="4" spans="2:13" ht="24" customHeight="1" x14ac:dyDescent="0.3">
      <c r="B4" s="1"/>
      <c r="E4" s="98"/>
      <c r="F4" s="98"/>
      <c r="G4" s="98"/>
      <c r="H4" s="98"/>
      <c r="I4" s="98"/>
      <c r="J4" s="2"/>
      <c r="K4" s="2"/>
      <c r="L4" s="2"/>
      <c r="M4" s="2"/>
    </row>
    <row r="5" spans="2:13" ht="24" customHeight="1" x14ac:dyDescent="0.3">
      <c r="B5" s="1"/>
      <c r="E5" s="19"/>
      <c r="F5" s="19"/>
      <c r="G5" s="19"/>
      <c r="H5" s="19"/>
      <c r="I5" s="19"/>
      <c r="J5" s="2"/>
      <c r="K5" s="2"/>
      <c r="L5" s="2"/>
      <c r="M5" s="2"/>
    </row>
    <row r="6" spans="2:13" ht="36.6" x14ac:dyDescent="0.7">
      <c r="C6" s="35" t="s">
        <v>56</v>
      </c>
      <c r="D6" s="32"/>
      <c r="E6" s="32"/>
      <c r="F6" s="32"/>
      <c r="G6" s="32"/>
      <c r="H6" s="32"/>
      <c r="I6" s="32"/>
      <c r="J6" s="2"/>
      <c r="K6" s="2"/>
      <c r="L6" s="2"/>
      <c r="M6" s="2"/>
    </row>
    <row r="7" spans="2:13" ht="36.6" x14ac:dyDescent="0.5">
      <c r="B7" s="16"/>
      <c r="C7" s="172" t="s">
        <v>53</v>
      </c>
      <c r="D7" s="172"/>
      <c r="E7" s="17"/>
      <c r="F7" s="17"/>
      <c r="G7" s="17"/>
      <c r="H7" s="17"/>
      <c r="I7" s="17"/>
      <c r="J7" s="2"/>
      <c r="K7" s="2"/>
      <c r="L7" s="2"/>
      <c r="M7" s="2"/>
    </row>
    <row r="8" spans="2:13" ht="36.6" x14ac:dyDescent="0.7">
      <c r="B8" s="12"/>
      <c r="C8" s="156" t="s">
        <v>40</v>
      </c>
      <c r="D8" s="33" t="s">
        <v>44</v>
      </c>
      <c r="J8" s="2"/>
      <c r="K8" s="2"/>
      <c r="L8" s="2"/>
      <c r="M8" s="2"/>
    </row>
    <row r="9" spans="2:13" ht="36.6" x14ac:dyDescent="0.7">
      <c r="B9" s="12"/>
      <c r="C9" s="156" t="s">
        <v>41</v>
      </c>
      <c r="D9" s="33" t="s">
        <v>72</v>
      </c>
      <c r="J9" s="3"/>
      <c r="K9" s="2"/>
      <c r="L9" s="2"/>
      <c r="M9" s="2"/>
    </row>
    <row r="10" spans="2:13" ht="36.6" x14ac:dyDescent="0.7">
      <c r="B10" s="12"/>
      <c r="C10" s="156" t="s">
        <v>42</v>
      </c>
      <c r="D10" s="33" t="s">
        <v>18</v>
      </c>
      <c r="J10" s="2"/>
      <c r="K10" s="2"/>
      <c r="L10" s="2"/>
      <c r="M10" s="2"/>
    </row>
    <row r="11" spans="2:13" ht="36.6" x14ac:dyDescent="0.7">
      <c r="B11" s="12"/>
      <c r="C11" s="156" t="s">
        <v>43</v>
      </c>
      <c r="D11" s="33" t="s">
        <v>81</v>
      </c>
      <c r="J11" s="2"/>
      <c r="K11" s="2"/>
      <c r="L11" s="2"/>
      <c r="M11" s="2"/>
    </row>
    <row r="12" spans="2:13" ht="36.6" x14ac:dyDescent="0.7">
      <c r="C12" s="34"/>
      <c r="D12" s="34"/>
    </row>
    <row r="13" spans="2:13" ht="36.6" x14ac:dyDescent="0.7">
      <c r="C13" s="34"/>
    </row>
    <row r="14" spans="2:13" ht="36.6" x14ac:dyDescent="0.7">
      <c r="C14" s="34"/>
    </row>
    <row r="15" spans="2:13" ht="36.6" x14ac:dyDescent="0.7">
      <c r="C15" s="34"/>
    </row>
    <row r="16" spans="2:13" ht="36.6" x14ac:dyDescent="0.7">
      <c r="C16" s="34"/>
    </row>
    <row r="17" spans="3:4" ht="36.6" x14ac:dyDescent="0.7">
      <c r="C17" s="34"/>
      <c r="D17" s="34"/>
    </row>
    <row r="18" spans="3:4" ht="36.6" x14ac:dyDescent="0.7">
      <c r="C18" s="34"/>
      <c r="D18" s="34"/>
    </row>
    <row r="19" spans="3:4" ht="36.6" x14ac:dyDescent="0.7">
      <c r="C19" s="34"/>
      <c r="D19" s="34"/>
    </row>
    <row r="20" spans="3:4" ht="36.6" x14ac:dyDescent="0.7">
      <c r="C20" s="34"/>
      <c r="D20" s="34"/>
    </row>
    <row r="21" spans="3:4" ht="36.6" x14ac:dyDescent="0.7">
      <c r="C21" s="34"/>
      <c r="D21" s="34"/>
    </row>
  </sheetData>
  <mergeCells count="2">
    <mergeCell ref="C7:D7"/>
    <mergeCell ref="B3:D3"/>
  </mergeCells>
  <hyperlinks>
    <hyperlink ref="D10" location="'III. PROYECCIÓN DE INGRESOS'!A1" display="PROYECCIÓN DE INGRESOS"/>
    <hyperlink ref="D11" location="'IV. TIR'!A1" display="TIR"/>
    <hyperlink ref="D9" location="'II. PROYECCIÓN DE COSTOS'!A1" display="PROYECCIÓN DE COSTOS"/>
    <hyperlink ref="D8" location="'I. DEMANDA IDENTIFICADA'!A1" display="DEMANDA IDENTIFICADA"/>
  </hyperlink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O76"/>
  <sheetViews>
    <sheetView zoomScaleNormal="100" workbookViewId="0">
      <selection activeCell="C14" sqref="C14"/>
    </sheetView>
  </sheetViews>
  <sheetFormatPr baseColWidth="10" defaultRowHeight="14.4" x14ac:dyDescent="0.3"/>
  <cols>
    <col min="1" max="1" width="8" customWidth="1"/>
    <col min="2" max="2" width="14.5546875" customWidth="1"/>
    <col min="3" max="3" width="26.6640625" customWidth="1"/>
    <col min="5" max="6" width="16.6640625" style="5" customWidth="1"/>
    <col min="7" max="7" width="16.33203125" bestFit="1" customWidth="1"/>
    <col min="8" max="8" width="6.6640625" customWidth="1"/>
    <col min="9" max="9" width="4" customWidth="1"/>
    <col min="10" max="10" width="25.88671875" bestFit="1" customWidth="1"/>
    <col min="11" max="11" width="14.33203125" customWidth="1"/>
    <col min="12" max="12" width="12.5546875" bestFit="1" customWidth="1"/>
    <col min="13" max="13" width="14.33203125" customWidth="1"/>
    <col min="14" max="14" width="25.109375" bestFit="1" customWidth="1"/>
    <col min="15" max="15" width="6.33203125" customWidth="1"/>
  </cols>
  <sheetData>
    <row r="1" spans="1:15" ht="15" thickBot="1" x14ac:dyDescent="0.35">
      <c r="A1" s="31" t="s">
        <v>53</v>
      </c>
    </row>
    <row r="2" spans="1:15" ht="24" thickBot="1" x14ac:dyDescent="0.5">
      <c r="A2" s="29"/>
      <c r="B2" s="179" t="s">
        <v>66</v>
      </c>
      <c r="C2" s="180"/>
      <c r="D2" s="180"/>
      <c r="E2" s="180"/>
      <c r="F2" s="180"/>
      <c r="G2" s="180"/>
      <c r="H2" s="181"/>
      <c r="J2" s="176" t="s">
        <v>70</v>
      </c>
      <c r="K2" s="177"/>
      <c r="L2" s="177"/>
      <c r="M2" s="177"/>
      <c r="N2" s="177"/>
      <c r="O2" s="178"/>
    </row>
    <row r="3" spans="1:15" ht="58.2" thickBot="1" x14ac:dyDescent="0.35">
      <c r="B3" s="154" t="s">
        <v>37</v>
      </c>
      <c r="C3" s="153" t="s">
        <v>119</v>
      </c>
      <c r="D3" s="152" t="s">
        <v>120</v>
      </c>
      <c r="E3" s="152" t="s">
        <v>84</v>
      </c>
      <c r="F3" s="152" t="s">
        <v>83</v>
      </c>
      <c r="G3" s="155" t="s">
        <v>75</v>
      </c>
      <c r="H3" s="158"/>
      <c r="J3" s="157" t="s">
        <v>119</v>
      </c>
      <c r="K3" s="152" t="s">
        <v>84</v>
      </c>
      <c r="L3" s="152" t="s">
        <v>120</v>
      </c>
      <c r="M3" s="152" t="s">
        <v>85</v>
      </c>
      <c r="N3" s="155" t="s">
        <v>75</v>
      </c>
      <c r="O3" s="158"/>
    </row>
    <row r="4" spans="1:15" x14ac:dyDescent="0.3">
      <c r="B4" s="94" t="s">
        <v>28</v>
      </c>
      <c r="C4" s="182" t="s">
        <v>93</v>
      </c>
      <c r="D4" s="182"/>
      <c r="E4" s="182"/>
      <c r="F4" s="182"/>
      <c r="G4" s="182"/>
      <c r="H4" s="183"/>
      <c r="J4" s="65" t="s">
        <v>89</v>
      </c>
      <c r="K4" s="78"/>
      <c r="L4" s="121">
        <f>+SUM(L5:L8)</f>
        <v>450</v>
      </c>
      <c r="M4" s="78"/>
      <c r="N4" s="70"/>
      <c r="O4" s="71"/>
    </row>
    <row r="5" spans="1:15" x14ac:dyDescent="0.3">
      <c r="B5" s="74"/>
      <c r="C5" s="86" t="s">
        <v>89</v>
      </c>
      <c r="D5" s="87"/>
      <c r="E5" s="88"/>
      <c r="F5" s="89"/>
      <c r="G5" s="90"/>
      <c r="H5" s="91"/>
      <c r="J5" s="95" t="s">
        <v>69</v>
      </c>
      <c r="K5" s="169" t="s">
        <v>107</v>
      </c>
      <c r="L5" s="170">
        <f>D6+D20+D27+D34+D41+D48+D55+D62+D70</f>
        <v>450</v>
      </c>
      <c r="M5" s="82">
        <v>1500</v>
      </c>
      <c r="N5" s="13">
        <f>M5*L5</f>
        <v>675000</v>
      </c>
      <c r="O5" s="67" t="s">
        <v>38</v>
      </c>
    </row>
    <row r="6" spans="1:15" ht="15" customHeight="1" x14ac:dyDescent="0.3">
      <c r="B6" s="74"/>
      <c r="C6" s="42" t="s">
        <v>67</v>
      </c>
      <c r="D6" s="42">
        <v>90</v>
      </c>
      <c r="E6" s="120" t="s">
        <v>107</v>
      </c>
      <c r="F6" s="81">
        <v>1500</v>
      </c>
      <c r="G6" s="84">
        <f>F6*D6</f>
        <v>135000</v>
      </c>
      <c r="H6" s="73" t="s">
        <v>38</v>
      </c>
      <c r="J6" s="68" t="s">
        <v>39</v>
      </c>
      <c r="K6" s="20" t="s">
        <v>39</v>
      </c>
      <c r="L6" s="48">
        <v>0</v>
      </c>
      <c r="M6" s="82">
        <v>0</v>
      </c>
      <c r="N6" s="13">
        <v>0</v>
      </c>
      <c r="O6" s="67" t="s">
        <v>38</v>
      </c>
    </row>
    <row r="7" spans="1:15" ht="15" customHeight="1" x14ac:dyDescent="0.3">
      <c r="B7" s="74"/>
      <c r="C7" s="86" t="s">
        <v>90</v>
      </c>
      <c r="D7" s="87"/>
      <c r="E7" s="88"/>
      <c r="F7" s="89"/>
      <c r="G7" s="90"/>
      <c r="H7" s="91"/>
      <c r="J7" s="68" t="s">
        <v>39</v>
      </c>
      <c r="K7" s="20" t="s">
        <v>39</v>
      </c>
      <c r="L7" s="48">
        <v>0</v>
      </c>
      <c r="M7" s="82">
        <v>0</v>
      </c>
      <c r="N7" s="13">
        <v>0</v>
      </c>
      <c r="O7" s="67" t="s">
        <v>38</v>
      </c>
    </row>
    <row r="8" spans="1:15" ht="15" customHeight="1" x14ac:dyDescent="0.3">
      <c r="B8" s="74"/>
      <c r="C8" s="85" t="s">
        <v>39</v>
      </c>
      <c r="D8" s="42">
        <v>0</v>
      </c>
      <c r="E8" s="46" t="s">
        <v>39</v>
      </c>
      <c r="F8" s="81">
        <v>0</v>
      </c>
      <c r="G8" s="84">
        <v>0</v>
      </c>
      <c r="H8" s="73" t="s">
        <v>38</v>
      </c>
      <c r="J8" s="68" t="s">
        <v>39</v>
      </c>
      <c r="K8" s="20" t="s">
        <v>39</v>
      </c>
      <c r="L8" s="48">
        <v>0</v>
      </c>
      <c r="M8" s="82">
        <v>0</v>
      </c>
      <c r="N8" s="13">
        <v>0</v>
      </c>
      <c r="O8" s="67" t="s">
        <v>38</v>
      </c>
    </row>
    <row r="9" spans="1:15" ht="15" customHeight="1" x14ac:dyDescent="0.3">
      <c r="B9" s="74"/>
      <c r="C9" s="86" t="s">
        <v>86</v>
      </c>
      <c r="D9" s="87"/>
      <c r="E9" s="88"/>
      <c r="F9" s="89"/>
      <c r="G9" s="90"/>
      <c r="H9" s="91"/>
      <c r="J9" s="65" t="s">
        <v>90</v>
      </c>
      <c r="K9" s="51"/>
      <c r="L9" s="121">
        <f>+SUM(L10:L13)</f>
        <v>0</v>
      </c>
      <c r="M9" s="51"/>
      <c r="N9" s="8"/>
      <c r="O9" s="66"/>
    </row>
    <row r="10" spans="1:15" ht="15" customHeight="1" thickBot="1" x14ac:dyDescent="0.35">
      <c r="B10" s="74"/>
      <c r="C10" s="85" t="s">
        <v>39</v>
      </c>
      <c r="D10" s="42"/>
      <c r="E10" s="46" t="s">
        <v>39</v>
      </c>
      <c r="F10" s="81">
        <v>0</v>
      </c>
      <c r="G10" s="84">
        <v>0</v>
      </c>
      <c r="H10" s="73" t="s">
        <v>38</v>
      </c>
      <c r="J10" s="68" t="s">
        <v>39</v>
      </c>
      <c r="K10" s="20" t="s">
        <v>39</v>
      </c>
      <c r="L10" s="48">
        <v>0</v>
      </c>
      <c r="M10" s="82">
        <v>0</v>
      </c>
      <c r="N10" s="13">
        <v>0</v>
      </c>
      <c r="O10" s="67" t="s">
        <v>38</v>
      </c>
    </row>
    <row r="11" spans="1:15" ht="15" customHeight="1" x14ac:dyDescent="0.3">
      <c r="B11" s="75" t="s">
        <v>29</v>
      </c>
      <c r="C11" s="174" t="s">
        <v>92</v>
      </c>
      <c r="D11" s="174"/>
      <c r="E11" s="174"/>
      <c r="F11" s="174"/>
      <c r="G11" s="174"/>
      <c r="H11" s="175"/>
      <c r="J11" s="68" t="s">
        <v>39</v>
      </c>
      <c r="K11" s="20" t="s">
        <v>39</v>
      </c>
      <c r="L11" s="48">
        <v>0</v>
      </c>
      <c r="M11" s="82">
        <v>0</v>
      </c>
      <c r="N11" s="13">
        <v>0</v>
      </c>
      <c r="O11" s="67" t="s">
        <v>38</v>
      </c>
    </row>
    <row r="12" spans="1:15" ht="15" customHeight="1" x14ac:dyDescent="0.3">
      <c r="B12" s="76"/>
      <c r="C12" s="86" t="s">
        <v>89</v>
      </c>
      <c r="D12" s="87"/>
      <c r="E12" s="88"/>
      <c r="F12" s="89"/>
      <c r="G12" s="93"/>
      <c r="H12" s="91"/>
      <c r="J12" s="68" t="s">
        <v>39</v>
      </c>
      <c r="K12" s="20" t="s">
        <v>39</v>
      </c>
      <c r="L12" s="48">
        <v>0</v>
      </c>
      <c r="M12" s="82">
        <v>0</v>
      </c>
      <c r="N12" s="13">
        <v>0</v>
      </c>
      <c r="O12" s="67" t="s">
        <v>38</v>
      </c>
    </row>
    <row r="13" spans="1:15" ht="15" customHeight="1" x14ac:dyDescent="0.3">
      <c r="B13" s="76"/>
      <c r="C13" s="44" t="s">
        <v>39</v>
      </c>
      <c r="D13" s="44">
        <v>0</v>
      </c>
      <c r="E13" s="47" t="s">
        <v>39</v>
      </c>
      <c r="F13" s="92">
        <v>0</v>
      </c>
      <c r="G13" s="45">
        <v>0</v>
      </c>
      <c r="H13" s="77" t="s">
        <v>38</v>
      </c>
      <c r="J13" s="69" t="s">
        <v>39</v>
      </c>
      <c r="K13" s="52" t="s">
        <v>39</v>
      </c>
      <c r="L13" s="64">
        <v>0</v>
      </c>
      <c r="M13" s="83">
        <v>0</v>
      </c>
      <c r="N13" s="13">
        <v>0</v>
      </c>
      <c r="O13" s="67" t="s">
        <v>38</v>
      </c>
    </row>
    <row r="14" spans="1:15" ht="15" customHeight="1" x14ac:dyDescent="0.3">
      <c r="B14" s="76"/>
      <c r="C14" s="86" t="s">
        <v>90</v>
      </c>
      <c r="D14" s="87"/>
      <c r="E14" s="88"/>
      <c r="F14" s="89"/>
      <c r="G14" s="90"/>
      <c r="H14" s="91"/>
      <c r="J14" s="65" t="s">
        <v>86</v>
      </c>
      <c r="K14" s="51"/>
      <c r="L14" s="121">
        <f>+SUM(L15:L18)</f>
        <v>0</v>
      </c>
      <c r="M14" s="51"/>
      <c r="N14" s="8"/>
      <c r="O14" s="66"/>
    </row>
    <row r="15" spans="1:15" ht="15" customHeight="1" x14ac:dyDescent="0.3">
      <c r="B15" s="76"/>
      <c r="C15" s="44" t="s">
        <v>39</v>
      </c>
      <c r="D15" s="44">
        <v>0</v>
      </c>
      <c r="E15" s="47" t="s">
        <v>39</v>
      </c>
      <c r="F15" s="92">
        <v>0</v>
      </c>
      <c r="G15" s="45">
        <v>0</v>
      </c>
      <c r="H15" s="77" t="s">
        <v>38</v>
      </c>
      <c r="J15" s="68" t="s">
        <v>39</v>
      </c>
      <c r="K15" s="20" t="s">
        <v>39</v>
      </c>
      <c r="L15" s="48">
        <v>0</v>
      </c>
      <c r="M15" s="82">
        <v>0</v>
      </c>
      <c r="N15" s="13">
        <v>0</v>
      </c>
      <c r="O15" s="67" t="s">
        <v>38</v>
      </c>
    </row>
    <row r="16" spans="1:15" ht="15" customHeight="1" x14ac:dyDescent="0.3">
      <c r="B16" s="76"/>
      <c r="C16" s="86" t="s">
        <v>86</v>
      </c>
      <c r="D16" s="87"/>
      <c r="E16" s="88"/>
      <c r="F16" s="89"/>
      <c r="G16" s="90"/>
      <c r="H16" s="91"/>
      <c r="J16" s="68" t="s">
        <v>39</v>
      </c>
      <c r="K16" s="20" t="s">
        <v>39</v>
      </c>
      <c r="L16" s="48">
        <v>0</v>
      </c>
      <c r="M16" s="82">
        <v>0</v>
      </c>
      <c r="N16" s="13">
        <v>0</v>
      </c>
      <c r="O16" s="67" t="s">
        <v>38</v>
      </c>
    </row>
    <row r="17" spans="2:15" ht="15" customHeight="1" thickBot="1" x14ac:dyDescent="0.35">
      <c r="B17" s="76"/>
      <c r="C17" s="44" t="s">
        <v>39</v>
      </c>
      <c r="D17" s="44">
        <v>0</v>
      </c>
      <c r="E17" s="47" t="s">
        <v>39</v>
      </c>
      <c r="F17" s="92">
        <v>0</v>
      </c>
      <c r="G17" s="45">
        <v>0</v>
      </c>
      <c r="H17" s="77" t="s">
        <v>38</v>
      </c>
      <c r="J17" s="68" t="s">
        <v>39</v>
      </c>
      <c r="K17" s="20" t="s">
        <v>39</v>
      </c>
      <c r="L17" s="48">
        <v>0</v>
      </c>
      <c r="M17" s="82">
        <v>0</v>
      </c>
      <c r="N17" s="13">
        <v>0</v>
      </c>
      <c r="O17" s="67" t="s">
        <v>38</v>
      </c>
    </row>
    <row r="18" spans="2:15" ht="15" customHeight="1" thickBot="1" x14ac:dyDescent="0.35">
      <c r="B18" s="72" t="s">
        <v>30</v>
      </c>
      <c r="C18" s="184" t="s">
        <v>91</v>
      </c>
      <c r="D18" s="184"/>
      <c r="E18" s="184"/>
      <c r="F18" s="184"/>
      <c r="G18" s="184"/>
      <c r="H18" s="185"/>
      <c r="J18" s="68" t="s">
        <v>39</v>
      </c>
      <c r="K18" s="20" t="s">
        <v>39</v>
      </c>
      <c r="L18" s="48">
        <v>0</v>
      </c>
      <c r="M18" s="82">
        <v>0</v>
      </c>
      <c r="N18" s="13">
        <v>0</v>
      </c>
      <c r="O18" s="67" t="s">
        <v>38</v>
      </c>
    </row>
    <row r="19" spans="2:15" ht="15" customHeight="1" thickBot="1" x14ac:dyDescent="0.35">
      <c r="B19" s="74"/>
      <c r="C19" s="86" t="s">
        <v>89</v>
      </c>
      <c r="D19" s="87"/>
      <c r="E19" s="88"/>
      <c r="F19" s="89"/>
      <c r="G19" s="90"/>
      <c r="H19" s="91"/>
      <c r="J19" s="140" t="s">
        <v>0</v>
      </c>
      <c r="K19" s="141"/>
      <c r="L19" s="142"/>
      <c r="M19" s="143"/>
      <c r="N19" s="144">
        <f>SUM(N5:N18)</f>
        <v>675000</v>
      </c>
      <c r="O19" s="145" t="s">
        <v>38</v>
      </c>
    </row>
    <row r="20" spans="2:15" ht="15" customHeight="1" x14ac:dyDescent="0.3">
      <c r="B20" s="74"/>
      <c r="C20" s="42" t="s">
        <v>67</v>
      </c>
      <c r="D20" s="42">
        <v>45</v>
      </c>
      <c r="E20" s="120" t="s">
        <v>107</v>
      </c>
      <c r="F20" s="81">
        <v>1500</v>
      </c>
      <c r="G20" s="43">
        <f>F20*D20</f>
        <v>67500</v>
      </c>
      <c r="H20" s="73" t="s">
        <v>38</v>
      </c>
    </row>
    <row r="21" spans="2:15" ht="15" customHeight="1" x14ac:dyDescent="0.3">
      <c r="B21" s="74"/>
      <c r="C21" s="86" t="s">
        <v>90</v>
      </c>
      <c r="D21" s="87"/>
      <c r="E21" s="88"/>
      <c r="F21" s="89"/>
      <c r="G21" s="90"/>
      <c r="H21" s="91"/>
    </row>
    <row r="22" spans="2:15" ht="15" customHeight="1" x14ac:dyDescent="0.3">
      <c r="B22" s="74"/>
      <c r="C22" s="85" t="s">
        <v>39</v>
      </c>
      <c r="D22" s="42">
        <v>0</v>
      </c>
      <c r="E22" s="46" t="s">
        <v>39</v>
      </c>
      <c r="F22" s="81">
        <v>0</v>
      </c>
      <c r="G22" s="84">
        <v>0</v>
      </c>
      <c r="H22" s="73" t="s">
        <v>38</v>
      </c>
    </row>
    <row r="23" spans="2:15" ht="15" customHeight="1" x14ac:dyDescent="0.3">
      <c r="B23" s="74"/>
      <c r="C23" s="86" t="s">
        <v>86</v>
      </c>
      <c r="D23" s="87"/>
      <c r="E23" s="88"/>
      <c r="F23" s="89"/>
      <c r="G23" s="90"/>
      <c r="H23" s="91"/>
    </row>
    <row r="24" spans="2:15" ht="15" customHeight="1" thickBot="1" x14ac:dyDescent="0.35">
      <c r="B24" s="74"/>
      <c r="C24" s="85" t="s">
        <v>39</v>
      </c>
      <c r="D24" s="42">
        <v>0</v>
      </c>
      <c r="E24" s="46" t="s">
        <v>39</v>
      </c>
      <c r="F24" s="81">
        <v>0</v>
      </c>
      <c r="G24" s="84">
        <v>0</v>
      </c>
      <c r="H24" s="73" t="s">
        <v>38</v>
      </c>
    </row>
    <row r="25" spans="2:15" ht="15" customHeight="1" x14ac:dyDescent="0.3">
      <c r="B25" s="75" t="s">
        <v>33</v>
      </c>
      <c r="C25" s="174" t="s">
        <v>94</v>
      </c>
      <c r="D25" s="174"/>
      <c r="E25" s="174"/>
      <c r="F25" s="174"/>
      <c r="G25" s="174"/>
      <c r="H25" s="175"/>
    </row>
    <row r="26" spans="2:15" ht="15" customHeight="1" x14ac:dyDescent="0.3">
      <c r="B26" s="76"/>
      <c r="C26" s="86" t="s">
        <v>89</v>
      </c>
      <c r="D26" s="87"/>
      <c r="E26" s="88"/>
      <c r="F26" s="89"/>
      <c r="G26" s="93"/>
      <c r="H26" s="91"/>
    </row>
    <row r="27" spans="2:15" ht="15" customHeight="1" x14ac:dyDescent="0.3">
      <c r="B27" s="76"/>
      <c r="C27" s="44" t="s">
        <v>68</v>
      </c>
      <c r="D27" s="44">
        <v>45</v>
      </c>
      <c r="E27" s="120" t="s">
        <v>107</v>
      </c>
      <c r="F27" s="92">
        <v>1500</v>
      </c>
      <c r="G27" s="45">
        <f>F27*D27</f>
        <v>67500</v>
      </c>
      <c r="H27" s="77" t="s">
        <v>38</v>
      </c>
    </row>
    <row r="28" spans="2:15" ht="15" customHeight="1" x14ac:dyDescent="0.3">
      <c r="B28" s="76"/>
      <c r="C28" s="86" t="s">
        <v>90</v>
      </c>
      <c r="D28" s="87"/>
      <c r="E28" s="88"/>
      <c r="F28" s="89"/>
      <c r="G28" s="90"/>
      <c r="H28" s="91"/>
    </row>
    <row r="29" spans="2:15" ht="15" customHeight="1" x14ac:dyDescent="0.3">
      <c r="B29" s="76"/>
      <c r="C29" s="44" t="s">
        <v>39</v>
      </c>
      <c r="D29" s="44">
        <v>0</v>
      </c>
      <c r="E29" s="47" t="s">
        <v>39</v>
      </c>
      <c r="F29" s="92">
        <v>0</v>
      </c>
      <c r="G29" s="45">
        <v>0</v>
      </c>
      <c r="H29" s="77" t="s">
        <v>38</v>
      </c>
    </row>
    <row r="30" spans="2:15" ht="15" customHeight="1" x14ac:dyDescent="0.3">
      <c r="B30" s="76"/>
      <c r="C30" s="86" t="s">
        <v>86</v>
      </c>
      <c r="D30" s="87"/>
      <c r="E30" s="88"/>
      <c r="F30" s="89"/>
      <c r="G30" s="90"/>
      <c r="H30" s="91"/>
    </row>
    <row r="31" spans="2:15" ht="15" customHeight="1" thickBot="1" x14ac:dyDescent="0.35">
      <c r="B31" s="76"/>
      <c r="C31" s="44" t="s">
        <v>39</v>
      </c>
      <c r="D31" s="44">
        <v>0</v>
      </c>
      <c r="E31" s="47" t="s">
        <v>39</v>
      </c>
      <c r="F31" s="92">
        <v>0</v>
      </c>
      <c r="G31" s="45">
        <v>0</v>
      </c>
      <c r="H31" s="77" t="s">
        <v>38</v>
      </c>
    </row>
    <row r="32" spans="2:15" ht="15" customHeight="1" x14ac:dyDescent="0.3">
      <c r="B32" s="72" t="s">
        <v>34</v>
      </c>
      <c r="C32" s="184" t="s">
        <v>95</v>
      </c>
      <c r="D32" s="184"/>
      <c r="E32" s="184"/>
      <c r="F32" s="184"/>
      <c r="G32" s="184"/>
      <c r="H32" s="185"/>
    </row>
    <row r="33" spans="2:8" ht="15" customHeight="1" x14ac:dyDescent="0.3">
      <c r="B33" s="74"/>
      <c r="C33" s="86" t="s">
        <v>89</v>
      </c>
      <c r="D33" s="87"/>
      <c r="E33" s="88"/>
      <c r="F33" s="89"/>
      <c r="G33" s="90"/>
      <c r="H33" s="91"/>
    </row>
    <row r="34" spans="2:8" ht="15" customHeight="1" x14ac:dyDescent="0.3">
      <c r="B34" s="74"/>
      <c r="C34" s="42" t="s">
        <v>67</v>
      </c>
      <c r="D34" s="42">
        <v>45</v>
      </c>
      <c r="E34" s="120" t="s">
        <v>107</v>
      </c>
      <c r="F34" s="81">
        <v>1500</v>
      </c>
      <c r="G34" s="43">
        <f>F34*D34</f>
        <v>67500</v>
      </c>
      <c r="H34" s="73" t="s">
        <v>38</v>
      </c>
    </row>
    <row r="35" spans="2:8" ht="15" customHeight="1" x14ac:dyDescent="0.3">
      <c r="B35" s="74"/>
      <c r="C35" s="86" t="s">
        <v>90</v>
      </c>
      <c r="D35" s="87"/>
      <c r="E35" s="88"/>
      <c r="F35" s="89"/>
      <c r="G35" s="90"/>
      <c r="H35" s="91"/>
    </row>
    <row r="36" spans="2:8" ht="15" customHeight="1" x14ac:dyDescent="0.3">
      <c r="B36" s="74"/>
      <c r="C36" s="85" t="s">
        <v>39</v>
      </c>
      <c r="D36" s="42">
        <v>0</v>
      </c>
      <c r="E36" s="46" t="s">
        <v>39</v>
      </c>
      <c r="F36" s="81">
        <v>0</v>
      </c>
      <c r="G36" s="84">
        <v>0</v>
      </c>
      <c r="H36" s="73" t="s">
        <v>38</v>
      </c>
    </row>
    <row r="37" spans="2:8" ht="15" customHeight="1" x14ac:dyDescent="0.3">
      <c r="B37" s="74"/>
      <c r="C37" s="86" t="s">
        <v>86</v>
      </c>
      <c r="D37" s="87"/>
      <c r="E37" s="88"/>
      <c r="F37" s="89"/>
      <c r="G37" s="90"/>
      <c r="H37" s="91"/>
    </row>
    <row r="38" spans="2:8" ht="15" customHeight="1" thickBot="1" x14ac:dyDescent="0.35">
      <c r="B38" s="74"/>
      <c r="C38" s="85" t="s">
        <v>39</v>
      </c>
      <c r="D38" s="42">
        <v>0</v>
      </c>
      <c r="E38" s="46" t="s">
        <v>39</v>
      </c>
      <c r="F38" s="81">
        <v>0</v>
      </c>
      <c r="G38" s="84">
        <v>0</v>
      </c>
      <c r="H38" s="73" t="s">
        <v>38</v>
      </c>
    </row>
    <row r="39" spans="2:8" ht="15" customHeight="1" x14ac:dyDescent="0.3">
      <c r="B39" s="75" t="s">
        <v>32</v>
      </c>
      <c r="C39" s="174" t="s">
        <v>96</v>
      </c>
      <c r="D39" s="174"/>
      <c r="E39" s="174"/>
      <c r="F39" s="174"/>
      <c r="G39" s="174"/>
      <c r="H39" s="175"/>
    </row>
    <row r="40" spans="2:8" ht="15" customHeight="1" x14ac:dyDescent="0.3">
      <c r="B40" s="76"/>
      <c r="C40" s="86" t="s">
        <v>89</v>
      </c>
      <c r="D40" s="87"/>
      <c r="E40" s="88"/>
      <c r="F40" s="89"/>
      <c r="G40" s="93"/>
      <c r="H40" s="91"/>
    </row>
    <row r="41" spans="2:8" ht="15" customHeight="1" x14ac:dyDescent="0.3">
      <c r="B41" s="76"/>
      <c r="C41" s="44" t="s">
        <v>68</v>
      </c>
      <c r="D41" s="44">
        <v>45</v>
      </c>
      <c r="E41" s="44" t="s">
        <v>107</v>
      </c>
      <c r="F41" s="92">
        <v>1500</v>
      </c>
      <c r="G41" s="45">
        <f>F41*D41</f>
        <v>67500</v>
      </c>
      <c r="H41" s="77" t="s">
        <v>38</v>
      </c>
    </row>
    <row r="42" spans="2:8" ht="15" customHeight="1" x14ac:dyDescent="0.3">
      <c r="B42" s="76"/>
      <c r="C42" s="86" t="s">
        <v>90</v>
      </c>
      <c r="D42" s="87"/>
      <c r="E42" s="88"/>
      <c r="F42" s="89"/>
      <c r="G42" s="90"/>
      <c r="H42" s="91"/>
    </row>
    <row r="43" spans="2:8" ht="15" customHeight="1" x14ac:dyDescent="0.3">
      <c r="B43" s="76"/>
      <c r="C43" s="44" t="s">
        <v>39</v>
      </c>
      <c r="D43" s="44">
        <v>0</v>
      </c>
      <c r="E43" s="47" t="s">
        <v>39</v>
      </c>
      <c r="F43" s="92">
        <v>0</v>
      </c>
      <c r="G43" s="45">
        <v>0</v>
      </c>
      <c r="H43" s="77" t="s">
        <v>38</v>
      </c>
    </row>
    <row r="44" spans="2:8" ht="15" customHeight="1" x14ac:dyDescent="0.3">
      <c r="B44" s="76"/>
      <c r="C44" s="86" t="s">
        <v>86</v>
      </c>
      <c r="D44" s="87"/>
      <c r="E44" s="88"/>
      <c r="F44" s="89"/>
      <c r="G44" s="90"/>
      <c r="H44" s="91"/>
    </row>
    <row r="45" spans="2:8" ht="15" customHeight="1" thickBot="1" x14ac:dyDescent="0.35">
      <c r="B45" s="76"/>
      <c r="C45" s="44" t="s">
        <v>39</v>
      </c>
      <c r="D45" s="44">
        <v>0</v>
      </c>
      <c r="E45" s="47" t="s">
        <v>39</v>
      </c>
      <c r="F45" s="92">
        <v>0</v>
      </c>
      <c r="G45" s="45">
        <v>0</v>
      </c>
      <c r="H45" s="77" t="s">
        <v>38</v>
      </c>
    </row>
    <row r="46" spans="2:8" ht="15" customHeight="1" x14ac:dyDescent="0.3">
      <c r="B46" s="72" t="s">
        <v>35</v>
      </c>
      <c r="C46" s="184" t="s">
        <v>97</v>
      </c>
      <c r="D46" s="184"/>
      <c r="E46" s="184"/>
      <c r="F46" s="184"/>
      <c r="G46" s="184"/>
      <c r="H46" s="185"/>
    </row>
    <row r="47" spans="2:8" ht="15" customHeight="1" x14ac:dyDescent="0.3">
      <c r="B47" s="74"/>
      <c r="C47" s="86" t="s">
        <v>89</v>
      </c>
      <c r="D47" s="87"/>
      <c r="E47" s="88"/>
      <c r="F47" s="89"/>
      <c r="G47" s="90"/>
      <c r="H47" s="91"/>
    </row>
    <row r="48" spans="2:8" ht="15" customHeight="1" x14ac:dyDescent="0.3">
      <c r="B48" s="74"/>
      <c r="C48" s="42" t="s">
        <v>67</v>
      </c>
      <c r="D48" s="42">
        <v>45</v>
      </c>
      <c r="E48" s="120" t="s">
        <v>107</v>
      </c>
      <c r="F48" s="81">
        <v>1500</v>
      </c>
      <c r="G48" s="43">
        <f>F48*D48</f>
        <v>67500</v>
      </c>
      <c r="H48" s="73" t="s">
        <v>38</v>
      </c>
    </row>
    <row r="49" spans="2:8" ht="15" customHeight="1" x14ac:dyDescent="0.3">
      <c r="B49" s="74"/>
      <c r="C49" s="86" t="s">
        <v>90</v>
      </c>
      <c r="D49" s="87"/>
      <c r="E49" s="88"/>
      <c r="F49" s="89"/>
      <c r="G49" s="90"/>
      <c r="H49" s="91"/>
    </row>
    <row r="50" spans="2:8" ht="15" customHeight="1" x14ac:dyDescent="0.3">
      <c r="B50" s="74"/>
      <c r="C50" s="85" t="s">
        <v>39</v>
      </c>
      <c r="D50" s="42">
        <v>0</v>
      </c>
      <c r="E50" s="46" t="s">
        <v>39</v>
      </c>
      <c r="F50" s="81">
        <v>0</v>
      </c>
      <c r="G50" s="84">
        <v>0</v>
      </c>
      <c r="H50" s="73" t="s">
        <v>38</v>
      </c>
    </row>
    <row r="51" spans="2:8" ht="15" customHeight="1" x14ac:dyDescent="0.3">
      <c r="B51" s="74"/>
      <c r="C51" s="86" t="s">
        <v>86</v>
      </c>
      <c r="D51" s="87"/>
      <c r="E51" s="88"/>
      <c r="F51" s="89"/>
      <c r="G51" s="90"/>
      <c r="H51" s="91"/>
    </row>
    <row r="52" spans="2:8" ht="15" customHeight="1" thickBot="1" x14ac:dyDescent="0.35">
      <c r="B52" s="74"/>
      <c r="C52" s="85" t="s">
        <v>39</v>
      </c>
      <c r="D52" s="42">
        <v>0</v>
      </c>
      <c r="E52" s="46" t="s">
        <v>39</v>
      </c>
      <c r="F52" s="81">
        <v>0</v>
      </c>
      <c r="G52" s="84">
        <v>0</v>
      </c>
      <c r="H52" s="73" t="s">
        <v>38</v>
      </c>
    </row>
    <row r="53" spans="2:8" ht="15" customHeight="1" x14ac:dyDescent="0.3">
      <c r="B53" s="75" t="s">
        <v>31</v>
      </c>
      <c r="C53" s="174" t="s">
        <v>99</v>
      </c>
      <c r="D53" s="174"/>
      <c r="E53" s="174"/>
      <c r="F53" s="174"/>
      <c r="G53" s="174"/>
      <c r="H53" s="175"/>
    </row>
    <row r="54" spans="2:8" ht="15" customHeight="1" x14ac:dyDescent="0.3">
      <c r="B54" s="76"/>
      <c r="C54" s="86" t="s">
        <v>89</v>
      </c>
      <c r="D54" s="87"/>
      <c r="E54" s="88"/>
      <c r="F54" s="89"/>
      <c r="G54" s="93"/>
      <c r="H54" s="91"/>
    </row>
    <row r="55" spans="2:8" ht="15" customHeight="1" x14ac:dyDescent="0.3">
      <c r="B55" s="76"/>
      <c r="C55" s="44" t="s">
        <v>39</v>
      </c>
      <c r="D55" s="44">
        <v>0</v>
      </c>
      <c r="E55" s="47" t="s">
        <v>39</v>
      </c>
      <c r="F55" s="92">
        <v>0</v>
      </c>
      <c r="G55" s="45">
        <f>F55*D55</f>
        <v>0</v>
      </c>
      <c r="H55" s="77" t="s">
        <v>38</v>
      </c>
    </row>
    <row r="56" spans="2:8" ht="15" customHeight="1" x14ac:dyDescent="0.3">
      <c r="B56" s="76"/>
      <c r="C56" s="86" t="s">
        <v>90</v>
      </c>
      <c r="D56" s="87"/>
      <c r="E56" s="88"/>
      <c r="F56" s="89"/>
      <c r="G56" s="90"/>
      <c r="H56" s="91"/>
    </row>
    <row r="57" spans="2:8" ht="15" customHeight="1" x14ac:dyDescent="0.3">
      <c r="B57" s="76"/>
      <c r="C57" s="44" t="s">
        <v>39</v>
      </c>
      <c r="D57" s="44">
        <v>0</v>
      </c>
      <c r="E57" s="47" t="s">
        <v>39</v>
      </c>
      <c r="F57" s="92">
        <v>0</v>
      </c>
      <c r="G57" s="45">
        <v>0</v>
      </c>
      <c r="H57" s="77" t="s">
        <v>38</v>
      </c>
    </row>
    <row r="58" spans="2:8" ht="15" customHeight="1" x14ac:dyDescent="0.3">
      <c r="B58" s="76"/>
      <c r="C58" s="86" t="s">
        <v>86</v>
      </c>
      <c r="D58" s="87"/>
      <c r="E58" s="88"/>
      <c r="F58" s="89"/>
      <c r="G58" s="90"/>
      <c r="H58" s="91"/>
    </row>
    <row r="59" spans="2:8" ht="15" customHeight="1" thickBot="1" x14ac:dyDescent="0.35">
      <c r="B59" s="76"/>
      <c r="C59" s="44" t="s">
        <v>39</v>
      </c>
      <c r="D59" s="44">
        <v>0</v>
      </c>
      <c r="E59" s="47" t="s">
        <v>39</v>
      </c>
      <c r="F59" s="92">
        <v>0</v>
      </c>
      <c r="G59" s="45">
        <v>0</v>
      </c>
      <c r="H59" s="77" t="s">
        <v>38</v>
      </c>
    </row>
    <row r="60" spans="2:8" ht="15" customHeight="1" x14ac:dyDescent="0.3">
      <c r="B60" s="72" t="s">
        <v>98</v>
      </c>
      <c r="C60" s="184" t="s">
        <v>100</v>
      </c>
      <c r="D60" s="184"/>
      <c r="E60" s="184"/>
      <c r="F60" s="184"/>
      <c r="G60" s="184"/>
      <c r="H60" s="185"/>
    </row>
    <row r="61" spans="2:8" ht="15" customHeight="1" x14ac:dyDescent="0.3">
      <c r="B61" s="74"/>
      <c r="C61" s="86" t="s">
        <v>89</v>
      </c>
      <c r="D61" s="87"/>
      <c r="E61" s="88"/>
      <c r="F61" s="89"/>
      <c r="G61" s="90"/>
      <c r="H61" s="91"/>
    </row>
    <row r="62" spans="2:8" ht="15" customHeight="1" x14ac:dyDescent="0.3">
      <c r="B62" s="74"/>
      <c r="C62" s="42" t="s">
        <v>67</v>
      </c>
      <c r="D62" s="42">
        <v>90</v>
      </c>
      <c r="E62" s="120" t="s">
        <v>107</v>
      </c>
      <c r="F62" s="81">
        <v>1500</v>
      </c>
      <c r="G62" s="43">
        <f>F62*D62</f>
        <v>135000</v>
      </c>
      <c r="H62" s="73" t="s">
        <v>38</v>
      </c>
    </row>
    <row r="63" spans="2:8" ht="15" customHeight="1" x14ac:dyDescent="0.3">
      <c r="B63" s="74"/>
      <c r="C63" s="85" t="s">
        <v>39</v>
      </c>
      <c r="D63" s="42">
        <v>0</v>
      </c>
      <c r="E63" s="46" t="s">
        <v>39</v>
      </c>
      <c r="F63" s="81">
        <v>0</v>
      </c>
      <c r="G63" s="84">
        <v>0</v>
      </c>
      <c r="H63" s="73" t="s">
        <v>38</v>
      </c>
    </row>
    <row r="64" spans="2:8" ht="15" customHeight="1" x14ac:dyDescent="0.3">
      <c r="B64" s="74"/>
      <c r="C64" s="86" t="s">
        <v>90</v>
      </c>
      <c r="D64" s="87"/>
      <c r="E64" s="88"/>
      <c r="F64" s="89"/>
      <c r="G64" s="90"/>
      <c r="H64" s="91"/>
    </row>
    <row r="65" spans="2:15" ht="15" customHeight="1" x14ac:dyDescent="0.3">
      <c r="B65" s="74"/>
      <c r="C65" s="85" t="s">
        <v>39</v>
      </c>
      <c r="D65" s="42">
        <v>0</v>
      </c>
      <c r="E65" s="46" t="s">
        <v>39</v>
      </c>
      <c r="F65" s="81">
        <v>0</v>
      </c>
      <c r="G65" s="84">
        <v>0</v>
      </c>
      <c r="H65" s="73" t="s">
        <v>38</v>
      </c>
    </row>
    <row r="66" spans="2:15" ht="15" customHeight="1" x14ac:dyDescent="0.3">
      <c r="B66" s="74"/>
      <c r="C66" s="86" t="s">
        <v>86</v>
      </c>
      <c r="D66" s="87"/>
      <c r="E66" s="88"/>
      <c r="F66" s="89"/>
      <c r="G66" s="90"/>
      <c r="H66" s="91"/>
    </row>
    <row r="67" spans="2:15" ht="15" customHeight="1" thickBot="1" x14ac:dyDescent="0.35">
      <c r="B67" s="74"/>
      <c r="C67" s="85" t="s">
        <v>39</v>
      </c>
      <c r="D67" s="42">
        <v>0</v>
      </c>
      <c r="E67" s="46" t="s">
        <v>39</v>
      </c>
      <c r="F67" s="81">
        <v>0</v>
      </c>
      <c r="G67" s="84">
        <v>0</v>
      </c>
      <c r="H67" s="73" t="s">
        <v>38</v>
      </c>
    </row>
    <row r="68" spans="2:15" ht="15" customHeight="1" x14ac:dyDescent="0.3">
      <c r="B68" s="75" t="s">
        <v>36</v>
      </c>
      <c r="C68" s="174" t="s">
        <v>101</v>
      </c>
      <c r="D68" s="174"/>
      <c r="E68" s="174"/>
      <c r="F68" s="174"/>
      <c r="G68" s="174"/>
      <c r="H68" s="175"/>
    </row>
    <row r="69" spans="2:15" ht="15" customHeight="1" x14ac:dyDescent="0.3">
      <c r="B69" s="76"/>
      <c r="C69" s="86" t="s">
        <v>89</v>
      </c>
      <c r="D69" s="87"/>
      <c r="E69" s="88"/>
      <c r="F69" s="89"/>
      <c r="G69" s="93"/>
      <c r="H69" s="91"/>
    </row>
    <row r="70" spans="2:15" ht="15" customHeight="1" x14ac:dyDescent="0.3">
      <c r="B70" s="76"/>
      <c r="C70" s="44" t="s">
        <v>68</v>
      </c>
      <c r="D70" s="44">
        <v>45</v>
      </c>
      <c r="E70" s="44" t="s">
        <v>107</v>
      </c>
      <c r="F70" s="45">
        <v>1500</v>
      </c>
      <c r="G70" s="45">
        <f>F70*D70</f>
        <v>67500</v>
      </c>
      <c r="H70" s="77" t="s">
        <v>38</v>
      </c>
    </row>
    <row r="71" spans="2:15" ht="15" customHeight="1" x14ac:dyDescent="0.3">
      <c r="B71" s="76"/>
      <c r="C71" s="86" t="s">
        <v>90</v>
      </c>
      <c r="D71" s="87"/>
      <c r="E71" s="88"/>
      <c r="F71" s="89"/>
      <c r="G71" s="90"/>
      <c r="H71" s="91"/>
    </row>
    <row r="72" spans="2:15" ht="15" customHeight="1" x14ac:dyDescent="0.3">
      <c r="B72" s="76"/>
      <c r="C72" s="44" t="s">
        <v>39</v>
      </c>
      <c r="D72" s="44">
        <v>0</v>
      </c>
      <c r="E72" s="47" t="s">
        <v>39</v>
      </c>
      <c r="F72" s="92">
        <v>0</v>
      </c>
      <c r="G72" s="45">
        <v>0</v>
      </c>
      <c r="H72" s="77" t="s">
        <v>38</v>
      </c>
    </row>
    <row r="73" spans="2:15" ht="15" customHeight="1" x14ac:dyDescent="0.3">
      <c r="B73" s="76"/>
      <c r="C73" s="86" t="s">
        <v>86</v>
      </c>
      <c r="D73" s="87"/>
      <c r="E73" s="88"/>
      <c r="F73" s="89"/>
      <c r="G73" s="90"/>
      <c r="H73" s="91"/>
    </row>
    <row r="74" spans="2:15" ht="15" customHeight="1" thickBot="1" x14ac:dyDescent="0.35">
      <c r="B74" s="76"/>
      <c r="C74" s="44" t="s">
        <v>39</v>
      </c>
      <c r="D74" s="44">
        <v>0</v>
      </c>
      <c r="E74" s="47" t="s">
        <v>39</v>
      </c>
      <c r="F74" s="92">
        <v>0</v>
      </c>
      <c r="G74" s="45">
        <v>0</v>
      </c>
      <c r="H74" s="77" t="s">
        <v>38</v>
      </c>
    </row>
    <row r="75" spans="2:15" ht="15" customHeight="1" thickBot="1" x14ac:dyDescent="0.35">
      <c r="B75" s="146"/>
      <c r="C75" s="147"/>
      <c r="D75" s="148"/>
      <c r="E75" s="149"/>
      <c r="F75" s="149"/>
      <c r="G75" s="150">
        <f>SUM(G6:G74)</f>
        <v>675000</v>
      </c>
      <c r="H75" s="151" t="s">
        <v>38</v>
      </c>
      <c r="J75" s="49"/>
      <c r="K75" s="49"/>
      <c r="L75" s="50"/>
      <c r="M75" s="49"/>
      <c r="N75" s="50"/>
      <c r="O75" s="50"/>
    </row>
    <row r="76" spans="2:15" x14ac:dyDescent="0.3">
      <c r="J76" s="49"/>
      <c r="K76" s="49"/>
      <c r="L76" s="50"/>
      <c r="M76" s="49"/>
      <c r="N76" s="50"/>
      <c r="O76" s="50"/>
    </row>
  </sheetData>
  <mergeCells count="12">
    <mergeCell ref="C60:H60"/>
    <mergeCell ref="C53:H53"/>
    <mergeCell ref="C68:H68"/>
    <mergeCell ref="C32:H32"/>
    <mergeCell ref="C39:H39"/>
    <mergeCell ref="C46:H46"/>
    <mergeCell ref="C25:H25"/>
    <mergeCell ref="J2:O2"/>
    <mergeCell ref="B2:H2"/>
    <mergeCell ref="C4:H4"/>
    <mergeCell ref="C11:H11"/>
    <mergeCell ref="C18:H18"/>
  </mergeCells>
  <hyperlinks>
    <hyperlink ref="A1" location="ÍNDICE!A1" display="INDICE"/>
  </hyperlinks>
  <pageMargins left="0.7" right="0.7" top="0.75" bottom="0.75" header="0.3" footer="0.3"/>
  <pageSetup scale="68" orientation="portrait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showGridLines="0" zoomScale="120" zoomScaleNormal="120" workbookViewId="0">
      <selection activeCell="D13" sqref="D13"/>
    </sheetView>
  </sheetViews>
  <sheetFormatPr baseColWidth="10" defaultRowHeight="14.4" x14ac:dyDescent="0.3"/>
  <cols>
    <col min="1" max="1" width="7" customWidth="1"/>
    <col min="2" max="2" width="3.44140625" customWidth="1"/>
    <col min="3" max="3" width="38" customWidth="1"/>
    <col min="4" max="4" width="18.88671875" customWidth="1"/>
    <col min="5" max="9" width="18.88671875" bestFit="1" customWidth="1"/>
  </cols>
  <sheetData>
    <row r="1" spans="1:9" ht="42" customHeight="1" x14ac:dyDescent="0.3">
      <c r="A1" s="24" t="s">
        <v>53</v>
      </c>
      <c r="C1" s="186">
        <f>ÍNDICE!E3</f>
        <v>0</v>
      </c>
      <c r="D1" s="186"/>
      <c r="E1" s="186"/>
      <c r="F1" s="186"/>
      <c r="G1" s="186"/>
      <c r="H1" s="186"/>
      <c r="I1" s="186"/>
    </row>
    <row r="2" spans="1:9" ht="21" x14ac:dyDescent="0.4">
      <c r="A2" s="28"/>
      <c r="C2" s="187" t="s">
        <v>9</v>
      </c>
      <c r="D2" s="187"/>
      <c r="E2" s="187"/>
      <c r="F2" s="187"/>
      <c r="G2" s="187"/>
      <c r="H2" s="187"/>
      <c r="I2" s="187"/>
    </row>
    <row r="3" spans="1:9" ht="15.6" x14ac:dyDescent="0.3">
      <c r="C3" s="11" t="s">
        <v>3</v>
      </c>
      <c r="D3" s="11" t="s">
        <v>11</v>
      </c>
      <c r="E3" s="11" t="s">
        <v>4</v>
      </c>
      <c r="F3" s="11" t="s">
        <v>5</v>
      </c>
      <c r="G3" s="11" t="s">
        <v>6</v>
      </c>
      <c r="H3" s="11" t="s">
        <v>26</v>
      </c>
      <c r="I3" s="11" t="s">
        <v>27</v>
      </c>
    </row>
    <row r="4" spans="1:9" ht="28.8" x14ac:dyDescent="0.3">
      <c r="C4" s="39" t="s">
        <v>58</v>
      </c>
      <c r="D4" s="40">
        <v>0</v>
      </c>
      <c r="E4" s="40">
        <v>524000</v>
      </c>
      <c r="F4" s="40">
        <v>524720</v>
      </c>
      <c r="G4" s="40">
        <v>525461</v>
      </c>
      <c r="H4" s="40">
        <v>526225.4</v>
      </c>
      <c r="I4" s="40">
        <v>527012.11439999996</v>
      </c>
    </row>
    <row r="5" spans="1:9" ht="28.8" x14ac:dyDescent="0.3">
      <c r="C5" s="39" t="s">
        <v>59</v>
      </c>
      <c r="D5" s="40">
        <v>0</v>
      </c>
      <c r="E5" s="40">
        <v>700000</v>
      </c>
      <c r="F5" s="40">
        <v>760000</v>
      </c>
      <c r="G5" s="40">
        <v>826000</v>
      </c>
      <c r="H5" s="40">
        <v>898600</v>
      </c>
      <c r="I5" s="40">
        <v>978460</v>
      </c>
    </row>
    <row r="6" spans="1:9" ht="43.2" x14ac:dyDescent="0.3">
      <c r="C6" s="39" t="s">
        <v>60</v>
      </c>
      <c r="D6" s="40">
        <v>0</v>
      </c>
      <c r="E6" s="40">
        <v>240000</v>
      </c>
      <c r="F6" s="40">
        <v>264000</v>
      </c>
      <c r="G6" s="40">
        <v>290400</v>
      </c>
      <c r="H6" s="40">
        <v>319440</v>
      </c>
      <c r="I6" s="40">
        <v>351384</v>
      </c>
    </row>
    <row r="7" spans="1:9" x14ac:dyDescent="0.3">
      <c r="C7" s="39" t="s">
        <v>39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</row>
    <row r="8" spans="1:9" x14ac:dyDescent="0.3">
      <c r="C8" s="39" t="s">
        <v>39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</row>
    <row r="9" spans="1:9" x14ac:dyDescent="0.3">
      <c r="C9" s="39" t="s">
        <v>39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</row>
    <row r="10" spans="1:9" x14ac:dyDescent="0.3">
      <c r="C10" s="136" t="s">
        <v>24</v>
      </c>
      <c r="D10" s="127">
        <f t="shared" ref="D10:I10" si="0">SUM(D4:D9)</f>
        <v>0</v>
      </c>
      <c r="E10" s="127">
        <f t="shared" si="0"/>
        <v>1464000</v>
      </c>
      <c r="F10" s="127">
        <f t="shared" si="0"/>
        <v>1548720</v>
      </c>
      <c r="G10" s="127">
        <f t="shared" si="0"/>
        <v>1641861</v>
      </c>
      <c r="H10" s="127">
        <f t="shared" si="0"/>
        <v>1744265.4</v>
      </c>
      <c r="I10" s="127">
        <f t="shared" si="0"/>
        <v>1856856.1143999998</v>
      </c>
    </row>
    <row r="12" spans="1:9" ht="15.6" x14ac:dyDescent="0.3">
      <c r="C12" s="11" t="s">
        <v>7</v>
      </c>
      <c r="D12" s="11" t="s">
        <v>11</v>
      </c>
      <c r="E12" s="11" t="s">
        <v>4</v>
      </c>
      <c r="F12" s="11" t="s">
        <v>5</v>
      </c>
      <c r="G12" s="11" t="s">
        <v>6</v>
      </c>
      <c r="H12" s="11" t="s">
        <v>26</v>
      </c>
      <c r="I12" s="11" t="s">
        <v>27</v>
      </c>
    </row>
    <row r="13" spans="1:9" ht="28.8" x14ac:dyDescent="0.3">
      <c r="C13" s="39" t="s">
        <v>61</v>
      </c>
      <c r="D13" s="40">
        <v>0</v>
      </c>
      <c r="E13" s="40">
        <v>800000</v>
      </c>
      <c r="F13" s="40">
        <v>820000</v>
      </c>
      <c r="G13" s="40">
        <v>842000</v>
      </c>
      <c r="H13" s="40">
        <v>862000</v>
      </c>
      <c r="I13" s="40">
        <v>880000</v>
      </c>
    </row>
    <row r="14" spans="1:9" ht="28.8" x14ac:dyDescent="0.3">
      <c r="C14" s="39" t="s">
        <v>62</v>
      </c>
      <c r="D14" s="40">
        <v>0</v>
      </c>
      <c r="E14" s="40">
        <v>250000</v>
      </c>
      <c r="F14" s="40">
        <v>275000</v>
      </c>
      <c r="G14" s="40">
        <v>302500</v>
      </c>
      <c r="H14" s="40">
        <v>332750</v>
      </c>
      <c r="I14" s="40">
        <v>366025</v>
      </c>
    </row>
    <row r="15" spans="1:9" ht="28.8" x14ac:dyDescent="0.3">
      <c r="C15" s="39" t="s">
        <v>108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x14ac:dyDescent="0.3">
      <c r="C16" s="39" t="s">
        <v>39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</row>
    <row r="17" spans="3:9" ht="17.25" customHeight="1" x14ac:dyDescent="0.3">
      <c r="C17" s="36" t="s">
        <v>121</v>
      </c>
      <c r="D17" s="36"/>
      <c r="E17" s="36"/>
      <c r="F17" s="36"/>
      <c r="G17" s="36"/>
      <c r="H17" s="36"/>
      <c r="I17" s="36"/>
    </row>
    <row r="18" spans="3:9" ht="28.8" x14ac:dyDescent="0.3">
      <c r="C18" s="38" t="s">
        <v>54</v>
      </c>
      <c r="D18" s="40">
        <v>0</v>
      </c>
      <c r="E18" s="40">
        <v>750000</v>
      </c>
      <c r="F18" s="40">
        <v>775000</v>
      </c>
      <c r="G18" s="40">
        <v>802500</v>
      </c>
      <c r="H18" s="40">
        <v>832750</v>
      </c>
      <c r="I18" s="40">
        <v>866025</v>
      </c>
    </row>
    <row r="19" spans="3:9" ht="17.25" customHeight="1" x14ac:dyDescent="0.3">
      <c r="C19" s="39" t="s">
        <v>39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</row>
    <row r="20" spans="3:9" ht="17.25" customHeight="1" x14ac:dyDescent="0.3">
      <c r="C20" s="36" t="s">
        <v>122</v>
      </c>
      <c r="D20" s="36"/>
      <c r="E20" s="36"/>
      <c r="F20" s="36"/>
      <c r="G20" s="36"/>
      <c r="H20" s="36"/>
      <c r="I20" s="36"/>
    </row>
    <row r="21" spans="3:9" ht="28.8" x14ac:dyDescent="0.3">
      <c r="C21" s="38" t="s">
        <v>55</v>
      </c>
      <c r="D21" s="40">
        <v>0</v>
      </c>
      <c r="E21" s="40">
        <v>512875</v>
      </c>
      <c r="F21" s="40">
        <v>658025</v>
      </c>
      <c r="G21" s="40">
        <v>707407.8125</v>
      </c>
      <c r="H21" s="40">
        <v>761333.84375</v>
      </c>
      <c r="I21" s="40">
        <v>842025</v>
      </c>
    </row>
    <row r="22" spans="3:9" ht="17.25" customHeight="1" x14ac:dyDescent="0.3">
      <c r="C22" s="39" t="s">
        <v>39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</row>
    <row r="23" spans="3:9" ht="17.25" customHeight="1" x14ac:dyDescent="0.3">
      <c r="C23" s="36" t="s">
        <v>79</v>
      </c>
      <c r="D23" s="36"/>
      <c r="E23" s="36"/>
      <c r="F23" s="36"/>
      <c r="G23" s="36"/>
      <c r="H23" s="36"/>
      <c r="I23" s="36"/>
    </row>
    <row r="24" spans="3:9" ht="28.8" x14ac:dyDescent="0.3">
      <c r="C24" s="38" t="s">
        <v>80</v>
      </c>
      <c r="D24" s="40">
        <v>0</v>
      </c>
      <c r="E24" s="40">
        <v>28932.894</v>
      </c>
      <c r="F24" s="40">
        <v>35569.30805</v>
      </c>
      <c r="G24" s="40">
        <v>37847.773452499998</v>
      </c>
      <c r="H24" s="40">
        <v>40240.162125125004</v>
      </c>
      <c r="I24" s="40">
        <v>45752.1702313813</v>
      </c>
    </row>
    <row r="25" spans="3:9" ht="17.25" customHeight="1" x14ac:dyDescent="0.3">
      <c r="C25" s="39" t="s">
        <v>39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</row>
    <row r="26" spans="3:9" ht="17.25" customHeight="1" x14ac:dyDescent="0.3">
      <c r="C26" s="36" t="s">
        <v>63</v>
      </c>
      <c r="D26" s="36"/>
      <c r="E26" s="36"/>
      <c r="F26" s="36"/>
      <c r="G26" s="36"/>
      <c r="H26" s="36"/>
      <c r="I26" s="36"/>
    </row>
    <row r="27" spans="3:9" ht="28.8" x14ac:dyDescent="0.3">
      <c r="C27" s="39" t="s">
        <v>88</v>
      </c>
      <c r="D27" s="40">
        <v>412045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</row>
    <row r="28" spans="3:9" x14ac:dyDescent="0.3">
      <c r="C28" s="39" t="s">
        <v>39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</row>
    <row r="29" spans="3:9" x14ac:dyDescent="0.3">
      <c r="C29" s="136" t="s">
        <v>17</v>
      </c>
      <c r="D29" s="127">
        <f t="shared" ref="D29:I29" si="1">SUM(D13:D28)</f>
        <v>412045</v>
      </c>
      <c r="E29" s="127">
        <f t="shared" si="1"/>
        <v>2341807.8939999999</v>
      </c>
      <c r="F29" s="127">
        <f t="shared" si="1"/>
        <v>2563594.3080500001</v>
      </c>
      <c r="G29" s="127">
        <f t="shared" si="1"/>
        <v>2692255.5859524999</v>
      </c>
      <c r="H29" s="127">
        <f t="shared" si="1"/>
        <v>2829074.0058751251</v>
      </c>
      <c r="I29" s="127">
        <f t="shared" si="1"/>
        <v>2999827.1702313814</v>
      </c>
    </row>
    <row r="31" spans="3:9" ht="15.6" x14ac:dyDescent="0.3">
      <c r="C31" s="7" t="s">
        <v>45</v>
      </c>
      <c r="D31" s="7" t="s">
        <v>11</v>
      </c>
      <c r="E31" s="7" t="s">
        <v>4</v>
      </c>
      <c r="F31" s="7" t="s">
        <v>5</v>
      </c>
      <c r="G31" s="7" t="s">
        <v>6</v>
      </c>
      <c r="H31" s="7" t="s">
        <v>26</v>
      </c>
      <c r="I31" s="7" t="s">
        <v>27</v>
      </c>
    </row>
    <row r="32" spans="3:9" ht="15.6" x14ac:dyDescent="0.3">
      <c r="C32" s="9" t="s">
        <v>8</v>
      </c>
      <c r="D32" s="4">
        <f t="shared" ref="D32:I32" si="2">D10</f>
        <v>0</v>
      </c>
      <c r="E32" s="4">
        <f t="shared" si="2"/>
        <v>1464000</v>
      </c>
      <c r="F32" s="4">
        <f t="shared" si="2"/>
        <v>1548720</v>
      </c>
      <c r="G32" s="4">
        <f t="shared" si="2"/>
        <v>1641861</v>
      </c>
      <c r="H32" s="4">
        <f t="shared" si="2"/>
        <v>1744265.4</v>
      </c>
      <c r="I32" s="4">
        <f t="shared" si="2"/>
        <v>1856856.1143999998</v>
      </c>
    </row>
    <row r="33" spans="3:9" ht="15.6" x14ac:dyDescent="0.3">
      <c r="C33" s="9" t="s">
        <v>7</v>
      </c>
      <c r="D33" s="4">
        <f t="shared" ref="D33:I33" si="3">D29</f>
        <v>412045</v>
      </c>
      <c r="E33" s="4">
        <f t="shared" si="3"/>
        <v>2341807.8939999999</v>
      </c>
      <c r="F33" s="4">
        <f t="shared" si="3"/>
        <v>2563594.3080500001</v>
      </c>
      <c r="G33" s="4">
        <f t="shared" si="3"/>
        <v>2692255.5859524999</v>
      </c>
      <c r="H33" s="4">
        <f t="shared" si="3"/>
        <v>2829074.0058751251</v>
      </c>
      <c r="I33" s="4">
        <f t="shared" si="3"/>
        <v>2999827.1702313814</v>
      </c>
    </row>
    <row r="34" spans="3:9" ht="15.6" x14ac:dyDescent="0.3">
      <c r="C34" s="137" t="s">
        <v>9</v>
      </c>
      <c r="D34" s="127">
        <f t="shared" ref="D34:I34" si="4">SUM(D32:D33)</f>
        <v>412045</v>
      </c>
      <c r="E34" s="127">
        <f t="shared" si="4"/>
        <v>3805807.8939999999</v>
      </c>
      <c r="F34" s="127">
        <f t="shared" si="4"/>
        <v>4112314.3080500001</v>
      </c>
      <c r="G34" s="127">
        <f t="shared" si="4"/>
        <v>4334116.5859524999</v>
      </c>
      <c r="H34" s="127">
        <f t="shared" si="4"/>
        <v>4573339.405875125</v>
      </c>
      <c r="I34" s="127">
        <f t="shared" si="4"/>
        <v>4856683.2846313808</v>
      </c>
    </row>
  </sheetData>
  <mergeCells count="2">
    <mergeCell ref="C1:I1"/>
    <mergeCell ref="C2:I2"/>
  </mergeCell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7"/>
  <sheetViews>
    <sheetView showGridLines="0" zoomScale="70" zoomScaleNormal="70" workbookViewId="0">
      <pane xSplit="3" ySplit="2" topLeftCell="AN21" activePane="bottomRight" state="frozen"/>
      <selection pane="topRight" activeCell="D1" sqref="D1"/>
      <selection pane="bottomLeft" activeCell="A3" sqref="A3"/>
      <selection pane="bottomRight" activeCell="AR41" sqref="AR41"/>
    </sheetView>
  </sheetViews>
  <sheetFormatPr baseColWidth="10" defaultRowHeight="14.4" x14ac:dyDescent="0.3"/>
  <cols>
    <col min="1" max="1" width="8.109375" customWidth="1"/>
    <col min="2" max="2" width="78.33203125" customWidth="1"/>
    <col min="3" max="3" width="15.109375" style="10" customWidth="1"/>
    <col min="4" max="4" width="2" customWidth="1"/>
    <col min="5" max="5" width="18" style="10" customWidth="1"/>
    <col min="6" max="6" width="15.88671875" customWidth="1"/>
    <col min="7" max="7" width="20.88671875" style="21" bestFit="1" customWidth="1"/>
    <col min="8" max="8" width="2" customWidth="1"/>
    <col min="9" max="9" width="18" style="10" customWidth="1"/>
    <col min="10" max="10" width="15.88671875" customWidth="1"/>
    <col min="11" max="11" width="20.88671875" style="21" bestFit="1" customWidth="1"/>
    <col min="12" max="12" width="2" customWidth="1"/>
    <col min="13" max="13" width="18" style="10" customWidth="1"/>
    <col min="14" max="14" width="15.88671875" customWidth="1"/>
    <col min="15" max="15" width="20.88671875" style="21" bestFit="1" customWidth="1"/>
    <col min="16" max="16" width="2" customWidth="1"/>
    <col min="17" max="17" width="18" style="10" customWidth="1"/>
    <col min="18" max="18" width="15.88671875" customWidth="1"/>
    <col min="19" max="19" width="20.88671875" style="21" bestFit="1" customWidth="1"/>
    <col min="20" max="20" width="2" customWidth="1"/>
    <col min="21" max="21" width="18" style="10" customWidth="1"/>
    <col min="22" max="22" width="15.88671875" customWidth="1"/>
    <col min="23" max="23" width="20.88671875" style="21" bestFit="1" customWidth="1"/>
    <col min="24" max="24" width="2" customWidth="1"/>
    <col min="25" max="25" width="18" style="10" customWidth="1"/>
    <col min="26" max="26" width="15.88671875" customWidth="1"/>
    <col min="27" max="27" width="20.88671875" style="21" bestFit="1" customWidth="1"/>
    <col min="28" max="28" width="2" customWidth="1"/>
  </cols>
  <sheetData>
    <row r="1" spans="1:27" ht="39" customHeight="1" x14ac:dyDescent="0.3">
      <c r="A1" s="29" t="s">
        <v>53</v>
      </c>
      <c r="B1" s="29"/>
      <c r="C1"/>
      <c r="E1"/>
      <c r="G1"/>
      <c r="I1"/>
      <c r="K1"/>
      <c r="M1" s="57"/>
      <c r="N1" s="55"/>
      <c r="O1" s="56"/>
      <c r="Q1" s="57"/>
      <c r="R1" s="55"/>
      <c r="S1" s="56"/>
      <c r="U1" s="57"/>
      <c r="V1" s="55"/>
      <c r="W1" s="56"/>
      <c r="Y1" s="57"/>
      <c r="Z1" s="55"/>
      <c r="AA1" s="56"/>
    </row>
    <row r="2" spans="1:27" ht="21" customHeight="1" x14ac:dyDescent="0.45">
      <c r="A2" s="28"/>
      <c r="B2" s="138" t="s">
        <v>144</v>
      </c>
      <c r="C2" s="139"/>
      <c r="D2" s="132"/>
      <c r="E2" s="191" t="s">
        <v>11</v>
      </c>
      <c r="F2" s="191"/>
      <c r="G2" s="191"/>
      <c r="H2" s="132"/>
      <c r="I2" s="191" t="s">
        <v>4</v>
      </c>
      <c r="J2" s="191"/>
      <c r="K2" s="191"/>
      <c r="L2" s="132"/>
      <c r="M2" s="191" t="s">
        <v>5</v>
      </c>
      <c r="N2" s="191"/>
      <c r="O2" s="191"/>
      <c r="P2" s="132"/>
      <c r="Q2" s="191" t="s">
        <v>6</v>
      </c>
      <c r="R2" s="191"/>
      <c r="S2" s="191"/>
      <c r="T2" s="132"/>
      <c r="U2" s="191" t="s">
        <v>26</v>
      </c>
      <c r="V2" s="191"/>
      <c r="W2" s="191"/>
      <c r="X2" s="132"/>
      <c r="Y2" s="191" t="s">
        <v>27</v>
      </c>
      <c r="Z2" s="191"/>
      <c r="AA2" s="191"/>
    </row>
    <row r="3" spans="1:27" ht="9.75" customHeight="1" x14ac:dyDescent="0.3">
      <c r="B3" s="79"/>
      <c r="M3"/>
      <c r="O3"/>
      <c r="Q3"/>
      <c r="S3"/>
      <c r="U3"/>
      <c r="W3"/>
      <c r="Y3"/>
      <c r="AA3"/>
    </row>
    <row r="4" spans="1:27" s="5" customFormat="1" ht="79.8" x14ac:dyDescent="0.3">
      <c r="B4" s="11" t="s">
        <v>123</v>
      </c>
      <c r="C4" s="22" t="s">
        <v>128</v>
      </c>
      <c r="E4" s="22" t="s">
        <v>129</v>
      </c>
      <c r="F4" s="22" t="s">
        <v>130</v>
      </c>
      <c r="G4" s="26" t="s">
        <v>82</v>
      </c>
      <c r="I4" s="22" t="s">
        <v>134</v>
      </c>
      <c r="J4" s="22" t="s">
        <v>135</v>
      </c>
      <c r="K4" s="26" t="s">
        <v>46</v>
      </c>
      <c r="M4" s="22" t="s">
        <v>136</v>
      </c>
      <c r="N4" s="22" t="s">
        <v>137</v>
      </c>
      <c r="O4" s="26" t="s">
        <v>47</v>
      </c>
      <c r="Q4" s="22" t="s">
        <v>138</v>
      </c>
      <c r="R4" s="22" t="s">
        <v>139</v>
      </c>
      <c r="S4" s="26" t="s">
        <v>48</v>
      </c>
      <c r="U4" s="22" t="s">
        <v>140</v>
      </c>
      <c r="V4" s="22" t="s">
        <v>141</v>
      </c>
      <c r="W4" s="26" t="s">
        <v>50</v>
      </c>
      <c r="Y4" s="22" t="s">
        <v>142</v>
      </c>
      <c r="Z4" s="22" t="s">
        <v>143</v>
      </c>
      <c r="AA4" s="26" t="s">
        <v>49</v>
      </c>
    </row>
    <row r="5" spans="1:27" s="5" customFormat="1" x14ac:dyDescent="0.3">
      <c r="B5" s="14" t="s">
        <v>2</v>
      </c>
      <c r="C5" s="27"/>
      <c r="E5" s="192"/>
      <c r="F5" s="192"/>
      <c r="G5" s="193"/>
      <c r="I5" s="188"/>
      <c r="J5" s="189"/>
      <c r="K5" s="190"/>
      <c r="M5" s="188"/>
      <c r="N5" s="189"/>
      <c r="O5" s="190"/>
      <c r="Q5" s="188"/>
      <c r="R5" s="189"/>
      <c r="S5" s="190"/>
      <c r="U5" s="188"/>
      <c r="V5" s="189"/>
      <c r="W5" s="190"/>
      <c r="Y5" s="188"/>
      <c r="Z5" s="189"/>
      <c r="AA5" s="190"/>
    </row>
    <row r="6" spans="1:27" ht="28.8" x14ac:dyDescent="0.3">
      <c r="B6" s="15" t="s">
        <v>133</v>
      </c>
      <c r="C6" s="115" t="s">
        <v>131</v>
      </c>
      <c r="E6" s="53">
        <v>450</v>
      </c>
      <c r="F6" s="37">
        <v>1500</v>
      </c>
      <c r="G6" s="25">
        <f>F6*E6</f>
        <v>675000</v>
      </c>
      <c r="I6" s="53">
        <v>500</v>
      </c>
      <c r="J6" s="37">
        <v>1600</v>
      </c>
      <c r="K6" s="25">
        <f>J6*I6</f>
        <v>800000</v>
      </c>
      <c r="M6" s="53">
        <v>550</v>
      </c>
      <c r="N6" s="37">
        <v>1650</v>
      </c>
      <c r="O6" s="25">
        <f>N6*M6</f>
        <v>907500</v>
      </c>
      <c r="Q6" s="53">
        <v>600</v>
      </c>
      <c r="R6" s="37">
        <v>1750</v>
      </c>
      <c r="S6" s="25">
        <f>R6*Q6</f>
        <v>1050000</v>
      </c>
      <c r="U6" s="53">
        <v>690</v>
      </c>
      <c r="V6" s="37">
        <v>1850</v>
      </c>
      <c r="W6" s="25">
        <f>V6*U6</f>
        <v>1276500</v>
      </c>
      <c r="Y6" s="53">
        <v>790</v>
      </c>
      <c r="Z6" s="37">
        <v>1950</v>
      </c>
      <c r="AA6" s="25">
        <f>Z6*Y6</f>
        <v>1540500</v>
      </c>
    </row>
    <row r="7" spans="1:27" x14ac:dyDescent="0.3">
      <c r="B7" s="15" t="s">
        <v>39</v>
      </c>
      <c r="C7" s="53"/>
      <c r="E7" s="53"/>
      <c r="F7" s="37">
        <v>0</v>
      </c>
      <c r="G7" s="25">
        <f>F7*E7</f>
        <v>0</v>
      </c>
      <c r="I7" s="53"/>
      <c r="J7" s="37">
        <v>0</v>
      </c>
      <c r="K7" s="25">
        <f>J7*I7</f>
        <v>0</v>
      </c>
      <c r="M7" s="53"/>
      <c r="N7" s="37">
        <v>0</v>
      </c>
      <c r="O7" s="25">
        <f>N7*M7</f>
        <v>0</v>
      </c>
      <c r="Q7" s="53"/>
      <c r="R7" s="37">
        <v>0</v>
      </c>
      <c r="S7" s="25">
        <f>R7*Q7</f>
        <v>0</v>
      </c>
      <c r="U7" s="53"/>
      <c r="V7" s="37">
        <v>0</v>
      </c>
      <c r="W7" s="25">
        <f>V7*U7</f>
        <v>0</v>
      </c>
      <c r="Y7" s="53"/>
      <c r="Z7" s="37">
        <v>0</v>
      </c>
      <c r="AA7" s="25">
        <f>Z7*Y7</f>
        <v>0</v>
      </c>
    </row>
    <row r="8" spans="1:27" x14ac:dyDescent="0.3">
      <c r="B8" s="15" t="s">
        <v>39</v>
      </c>
      <c r="C8" s="53"/>
      <c r="E8" s="53"/>
      <c r="F8" s="37">
        <v>0</v>
      </c>
      <c r="G8" s="25">
        <f>F8*E8</f>
        <v>0</v>
      </c>
      <c r="I8" s="53"/>
      <c r="J8" s="37">
        <v>0</v>
      </c>
      <c r="K8" s="25">
        <f>J8*I8</f>
        <v>0</v>
      </c>
      <c r="M8" s="53"/>
      <c r="N8" s="37">
        <v>0</v>
      </c>
      <c r="O8" s="25">
        <f>N8*M8</f>
        <v>0</v>
      </c>
      <c r="Q8" s="53"/>
      <c r="R8" s="37">
        <v>0</v>
      </c>
      <c r="S8" s="25">
        <f>R8*Q8</f>
        <v>0</v>
      </c>
      <c r="U8" s="53"/>
      <c r="V8" s="37">
        <v>0</v>
      </c>
      <c r="W8" s="25">
        <f>V8*U8</f>
        <v>0</v>
      </c>
      <c r="Y8" s="53"/>
      <c r="Z8" s="37">
        <v>0</v>
      </c>
      <c r="AA8" s="25">
        <f>Z8*Y8</f>
        <v>0</v>
      </c>
    </row>
    <row r="9" spans="1:27" x14ac:dyDescent="0.3">
      <c r="B9" s="15" t="s">
        <v>39</v>
      </c>
      <c r="C9" s="53"/>
      <c r="E9" s="53"/>
      <c r="F9" s="37">
        <v>0</v>
      </c>
      <c r="G9" s="25">
        <f>F9*E9</f>
        <v>0</v>
      </c>
      <c r="I9" s="53"/>
      <c r="J9" s="37">
        <v>0</v>
      </c>
      <c r="K9" s="25">
        <f>J9*I9</f>
        <v>0</v>
      </c>
      <c r="M9" s="53"/>
      <c r="N9" s="37">
        <v>0</v>
      </c>
      <c r="O9" s="25">
        <f>N9*M9</f>
        <v>0</v>
      </c>
      <c r="Q9" s="53"/>
      <c r="R9" s="37">
        <v>0</v>
      </c>
      <c r="S9" s="25">
        <f>R9*Q9</f>
        <v>0</v>
      </c>
      <c r="U9" s="53"/>
      <c r="V9" s="37">
        <v>0</v>
      </c>
      <c r="W9" s="25">
        <f>V9*U9</f>
        <v>0</v>
      </c>
      <c r="Y9" s="53"/>
      <c r="Z9" s="37">
        <v>0</v>
      </c>
      <c r="AA9" s="25">
        <f>Z9*Y9</f>
        <v>0</v>
      </c>
    </row>
    <row r="10" spans="1:27" x14ac:dyDescent="0.3">
      <c r="B10" s="130" t="s">
        <v>0</v>
      </c>
      <c r="C10" s="131"/>
      <c r="D10" s="132"/>
      <c r="E10" s="133">
        <f>SUM(E6:E9)</f>
        <v>450</v>
      </c>
      <c r="F10" s="134">
        <f>SUM(F6:F9)</f>
        <v>1500</v>
      </c>
      <c r="G10" s="134"/>
      <c r="H10" s="132"/>
      <c r="I10" s="133">
        <f>SUM(I6:I9)</f>
        <v>500</v>
      </c>
      <c r="J10" s="134">
        <f>SUM(J6:J9)</f>
        <v>1600</v>
      </c>
      <c r="K10" s="134">
        <f>SUM(K6:K9)</f>
        <v>800000</v>
      </c>
      <c r="L10" s="132"/>
      <c r="M10" s="133">
        <f>SUM(M6:M9)</f>
        <v>550</v>
      </c>
      <c r="N10" s="134">
        <f>SUM(N6:N9)</f>
        <v>1650</v>
      </c>
      <c r="O10" s="134">
        <f>SUM(O6:O9)</f>
        <v>907500</v>
      </c>
      <c r="P10" s="132"/>
      <c r="Q10" s="133">
        <f>SUM(Q6:Q9)</f>
        <v>600</v>
      </c>
      <c r="R10" s="134">
        <f>SUM(R6:R9)</f>
        <v>1750</v>
      </c>
      <c r="S10" s="134">
        <f>SUM(S6:S9)</f>
        <v>1050000</v>
      </c>
      <c r="T10" s="132"/>
      <c r="U10" s="133">
        <f>SUM(U6:U9)</f>
        <v>690</v>
      </c>
      <c r="V10" s="134">
        <f>SUM(V6:V9)</f>
        <v>1850</v>
      </c>
      <c r="W10" s="134">
        <f>SUM(W6:W9)</f>
        <v>1276500</v>
      </c>
      <c r="X10" s="132"/>
      <c r="Y10" s="133">
        <f>SUM(Y6:Y9)</f>
        <v>790</v>
      </c>
      <c r="Z10" s="134">
        <f>SUM(Z6:Z9)</f>
        <v>1950</v>
      </c>
      <c r="AA10" s="134">
        <f>SUM(AA6:AA9)</f>
        <v>1540500</v>
      </c>
    </row>
    <row r="12" spans="1:27" s="5" customFormat="1" ht="81" customHeight="1" x14ac:dyDescent="0.3">
      <c r="B12" s="11" t="s">
        <v>124</v>
      </c>
      <c r="C12" s="22" t="s">
        <v>76</v>
      </c>
      <c r="E12" s="22" t="s">
        <v>129</v>
      </c>
      <c r="F12" s="22" t="s">
        <v>130</v>
      </c>
      <c r="G12" s="26" t="s">
        <v>82</v>
      </c>
      <c r="I12" s="22" t="s">
        <v>134</v>
      </c>
      <c r="J12" s="22" t="s">
        <v>135</v>
      </c>
      <c r="K12" s="26" t="s">
        <v>46</v>
      </c>
      <c r="M12" s="22" t="s">
        <v>136</v>
      </c>
      <c r="N12" s="22" t="s">
        <v>137</v>
      </c>
      <c r="O12" s="26" t="s">
        <v>47</v>
      </c>
      <c r="Q12" s="22" t="s">
        <v>138</v>
      </c>
      <c r="R12" s="22" t="s">
        <v>139</v>
      </c>
      <c r="S12" s="26" t="s">
        <v>48</v>
      </c>
      <c r="U12" s="22" t="s">
        <v>140</v>
      </c>
      <c r="V12" s="22" t="s">
        <v>141</v>
      </c>
      <c r="W12" s="26" t="s">
        <v>50</v>
      </c>
      <c r="Y12" s="22" t="s">
        <v>142</v>
      </c>
      <c r="Z12" s="22" t="s">
        <v>143</v>
      </c>
      <c r="AA12" s="26" t="s">
        <v>49</v>
      </c>
    </row>
    <row r="13" spans="1:27" s="5" customFormat="1" x14ac:dyDescent="0.3">
      <c r="B13" s="14" t="s">
        <v>2</v>
      </c>
      <c r="C13" s="54"/>
      <c r="E13" s="192"/>
      <c r="F13" s="192"/>
      <c r="G13" s="193"/>
      <c r="I13" s="188"/>
      <c r="J13" s="189"/>
      <c r="K13" s="190"/>
      <c r="M13" s="188"/>
      <c r="N13" s="189"/>
      <c r="O13" s="190"/>
      <c r="Q13" s="188"/>
      <c r="R13" s="189"/>
      <c r="S13" s="190"/>
      <c r="U13" s="188"/>
      <c r="V13" s="189"/>
      <c r="W13" s="190"/>
      <c r="Y13" s="188"/>
      <c r="Z13" s="189"/>
      <c r="AA13" s="190"/>
    </row>
    <row r="14" spans="1:27" ht="28.8" x14ac:dyDescent="0.3">
      <c r="B14" s="15" t="s">
        <v>73</v>
      </c>
      <c r="C14" s="115" t="s">
        <v>132</v>
      </c>
      <c r="E14" s="53">
        <v>0</v>
      </c>
      <c r="F14" s="37">
        <v>0</v>
      </c>
      <c r="G14" s="25">
        <f>F14*E14</f>
        <v>0</v>
      </c>
      <c r="I14" s="53">
        <v>350</v>
      </c>
      <c r="J14" s="37">
        <v>1500</v>
      </c>
      <c r="K14" s="25">
        <f>J14*I14</f>
        <v>525000</v>
      </c>
      <c r="M14" s="53">
        <v>400</v>
      </c>
      <c r="N14" s="37">
        <v>1600</v>
      </c>
      <c r="O14" s="25">
        <f>N14*M14</f>
        <v>640000</v>
      </c>
      <c r="Q14" s="53">
        <v>450</v>
      </c>
      <c r="R14" s="37">
        <v>1700</v>
      </c>
      <c r="S14" s="25">
        <f>R14*Q14</f>
        <v>765000</v>
      </c>
      <c r="U14" s="53">
        <v>550</v>
      </c>
      <c r="V14" s="37">
        <v>1750</v>
      </c>
      <c r="W14" s="25">
        <f>V14*U14</f>
        <v>962500</v>
      </c>
      <c r="Y14" s="53">
        <v>650</v>
      </c>
      <c r="Z14" s="37">
        <v>1850</v>
      </c>
      <c r="AA14" s="25">
        <f>Z14*Y14</f>
        <v>1202500</v>
      </c>
    </row>
    <row r="15" spans="1:27" x14ac:dyDescent="0.3">
      <c r="B15" s="15" t="s">
        <v>39</v>
      </c>
      <c r="C15" s="53"/>
      <c r="E15" s="53"/>
      <c r="F15" s="37">
        <v>0</v>
      </c>
      <c r="G15" s="25">
        <f>F15*E15</f>
        <v>0</v>
      </c>
      <c r="I15" s="53"/>
      <c r="J15" s="37">
        <v>0</v>
      </c>
      <c r="K15" s="25">
        <f>J15*I15</f>
        <v>0</v>
      </c>
      <c r="M15" s="53"/>
      <c r="N15" s="37">
        <v>0</v>
      </c>
      <c r="O15" s="25">
        <f>N15*M15</f>
        <v>0</v>
      </c>
      <c r="Q15" s="53"/>
      <c r="R15" s="37">
        <v>0</v>
      </c>
      <c r="S15" s="25">
        <f>R15*Q15</f>
        <v>0</v>
      </c>
      <c r="U15" s="53"/>
      <c r="V15" s="37">
        <v>0</v>
      </c>
      <c r="W15" s="25">
        <f>V15*U15</f>
        <v>0</v>
      </c>
      <c r="Y15" s="53"/>
      <c r="Z15" s="37">
        <v>0</v>
      </c>
      <c r="AA15" s="25">
        <f>Z15*Y15</f>
        <v>0</v>
      </c>
    </row>
    <row r="16" spans="1:27" x14ac:dyDescent="0.3">
      <c r="B16" s="15" t="s">
        <v>39</v>
      </c>
      <c r="C16" s="53"/>
      <c r="E16" s="53"/>
      <c r="F16" s="37">
        <v>0</v>
      </c>
      <c r="G16" s="25">
        <f>F16*E16</f>
        <v>0</v>
      </c>
      <c r="I16" s="53"/>
      <c r="J16" s="37">
        <v>0</v>
      </c>
      <c r="K16" s="25">
        <f>J16*I16</f>
        <v>0</v>
      </c>
      <c r="M16" s="53"/>
      <c r="N16" s="37">
        <v>0</v>
      </c>
      <c r="O16" s="25">
        <f>N16*M16</f>
        <v>0</v>
      </c>
      <c r="Q16" s="53"/>
      <c r="R16" s="37">
        <v>0</v>
      </c>
      <c r="S16" s="25">
        <f>R16*Q16</f>
        <v>0</v>
      </c>
      <c r="U16" s="53"/>
      <c r="V16" s="37">
        <v>0</v>
      </c>
      <c r="W16" s="25">
        <f>V16*U16</f>
        <v>0</v>
      </c>
      <c r="Y16" s="53"/>
      <c r="Z16" s="37">
        <v>0</v>
      </c>
      <c r="AA16" s="25">
        <f>Z16*Y16</f>
        <v>0</v>
      </c>
    </row>
    <row r="17" spans="2:27" x14ac:dyDescent="0.3">
      <c r="B17" s="15" t="s">
        <v>39</v>
      </c>
      <c r="C17" s="53"/>
      <c r="E17" s="53"/>
      <c r="F17" s="37">
        <v>0</v>
      </c>
      <c r="G17" s="25">
        <f>F17*E17</f>
        <v>0</v>
      </c>
      <c r="I17" s="53"/>
      <c r="J17" s="37">
        <v>0</v>
      </c>
      <c r="K17" s="25">
        <f>J17*I17</f>
        <v>0</v>
      </c>
      <c r="M17" s="53"/>
      <c r="N17" s="37">
        <v>0</v>
      </c>
      <c r="O17" s="25">
        <f>N17*M17</f>
        <v>0</v>
      </c>
      <c r="Q17" s="53"/>
      <c r="R17" s="37">
        <v>0</v>
      </c>
      <c r="S17" s="25">
        <f>R17*Q17</f>
        <v>0</v>
      </c>
      <c r="U17" s="53"/>
      <c r="V17" s="37">
        <v>0</v>
      </c>
      <c r="W17" s="25">
        <f>V17*U17</f>
        <v>0</v>
      </c>
      <c r="Y17" s="53"/>
      <c r="Z17" s="37">
        <v>0</v>
      </c>
      <c r="AA17" s="25">
        <f>Z17*Y17</f>
        <v>0</v>
      </c>
    </row>
    <row r="18" spans="2:27" x14ac:dyDescent="0.3">
      <c r="B18" s="130" t="s">
        <v>0</v>
      </c>
      <c r="C18" s="131"/>
      <c r="D18" s="132"/>
      <c r="E18" s="133">
        <f>SUM(E14:E17)</f>
        <v>0</v>
      </c>
      <c r="F18" s="134">
        <f>SUM(F14:F17)</f>
        <v>0</v>
      </c>
      <c r="G18" s="135"/>
      <c r="H18" s="132"/>
      <c r="I18" s="133">
        <f>SUM(I14:I17)</f>
        <v>350</v>
      </c>
      <c r="J18" s="134">
        <f>SUM(J14:J17)</f>
        <v>1500</v>
      </c>
      <c r="K18" s="134">
        <f>SUM(K14:K17)</f>
        <v>525000</v>
      </c>
      <c r="L18" s="132"/>
      <c r="M18" s="133">
        <f>SUM(M14:M17)</f>
        <v>400</v>
      </c>
      <c r="N18" s="134">
        <f>SUM(N14:N17)</f>
        <v>1600</v>
      </c>
      <c r="O18" s="134">
        <f>SUM(O14:O17)</f>
        <v>640000</v>
      </c>
      <c r="P18" s="132"/>
      <c r="Q18" s="133">
        <f>SUM(Q14:Q17)</f>
        <v>450</v>
      </c>
      <c r="R18" s="134">
        <f>SUM(R14:R17)</f>
        <v>1700</v>
      </c>
      <c r="S18" s="134">
        <f>SUM(S14:S17)</f>
        <v>765000</v>
      </c>
      <c r="T18" s="132"/>
      <c r="U18" s="133">
        <f>SUM(U14:U17)</f>
        <v>550</v>
      </c>
      <c r="V18" s="134">
        <f>SUM(V14:V17)</f>
        <v>1750</v>
      </c>
      <c r="W18" s="134">
        <f>SUM(W14:W17)</f>
        <v>962500</v>
      </c>
      <c r="X18" s="132"/>
      <c r="Y18" s="133">
        <f>SUM(Y14:Y17)</f>
        <v>650</v>
      </c>
      <c r="Z18" s="134">
        <f>SUM(Z14:Z17)</f>
        <v>1850</v>
      </c>
      <c r="AA18" s="134">
        <f>SUM(AA14:AA17)</f>
        <v>1202500</v>
      </c>
    </row>
    <row r="20" spans="2:27" s="5" customFormat="1" ht="81" customHeight="1" x14ac:dyDescent="0.3">
      <c r="B20" s="11" t="s">
        <v>77</v>
      </c>
      <c r="C20" s="22" t="s">
        <v>76</v>
      </c>
      <c r="E20" s="22" t="s">
        <v>129</v>
      </c>
      <c r="F20" s="22" t="s">
        <v>130</v>
      </c>
      <c r="G20" s="26" t="s">
        <v>82</v>
      </c>
      <c r="I20" s="22" t="s">
        <v>134</v>
      </c>
      <c r="J20" s="22" t="s">
        <v>135</v>
      </c>
      <c r="K20" s="26" t="s">
        <v>46</v>
      </c>
      <c r="M20" s="22" t="s">
        <v>136</v>
      </c>
      <c r="N20" s="22" t="s">
        <v>137</v>
      </c>
      <c r="O20" s="26" t="s">
        <v>47</v>
      </c>
      <c r="Q20" s="22" t="s">
        <v>138</v>
      </c>
      <c r="R20" s="22" t="s">
        <v>139</v>
      </c>
      <c r="S20" s="26" t="s">
        <v>48</v>
      </c>
      <c r="U20" s="22" t="s">
        <v>140</v>
      </c>
      <c r="V20" s="22" t="s">
        <v>141</v>
      </c>
      <c r="W20" s="26" t="s">
        <v>50</v>
      </c>
      <c r="Y20" s="22" t="s">
        <v>142</v>
      </c>
      <c r="Z20" s="22" t="s">
        <v>143</v>
      </c>
      <c r="AA20" s="26" t="s">
        <v>49</v>
      </c>
    </row>
    <row r="21" spans="2:27" s="5" customFormat="1" x14ac:dyDescent="0.3">
      <c r="B21" s="14" t="s">
        <v>2</v>
      </c>
      <c r="C21" s="23"/>
      <c r="E21" s="188"/>
      <c r="F21" s="189"/>
      <c r="G21" s="190"/>
      <c r="I21" s="188"/>
      <c r="J21" s="189"/>
      <c r="K21" s="190"/>
      <c r="M21" s="188"/>
      <c r="N21" s="189"/>
      <c r="O21" s="190"/>
      <c r="Q21" s="188"/>
      <c r="R21" s="189"/>
      <c r="S21" s="190"/>
      <c r="U21" s="188"/>
      <c r="V21" s="189"/>
      <c r="W21" s="190"/>
      <c r="Y21" s="188"/>
      <c r="Z21" s="189"/>
      <c r="AA21" s="190"/>
    </row>
    <row r="22" spans="2:27" ht="28.8" x14ac:dyDescent="0.3">
      <c r="B22" s="15" t="s">
        <v>71</v>
      </c>
      <c r="C22" s="53" t="s">
        <v>52</v>
      </c>
      <c r="E22" s="53">
        <v>0</v>
      </c>
      <c r="F22" s="37">
        <v>0</v>
      </c>
      <c r="G22" s="25">
        <f>F22*E22</f>
        <v>0</v>
      </c>
      <c r="I22" s="53">
        <v>450</v>
      </c>
      <c r="J22" s="37">
        <v>6500</v>
      </c>
      <c r="K22" s="25">
        <f>J22*I22</f>
        <v>2925000</v>
      </c>
      <c r="M22" s="53">
        <v>500</v>
      </c>
      <c r="N22" s="37">
        <v>7000</v>
      </c>
      <c r="O22" s="25">
        <f>N22*M22</f>
        <v>3500000</v>
      </c>
      <c r="Q22" s="53">
        <v>550</v>
      </c>
      <c r="R22" s="37">
        <v>7500</v>
      </c>
      <c r="S22" s="25">
        <f>R22*Q22</f>
        <v>4125000</v>
      </c>
      <c r="U22" s="53">
        <v>670</v>
      </c>
      <c r="V22" s="37">
        <v>7700</v>
      </c>
      <c r="W22" s="25">
        <f>V22*U22</f>
        <v>5159000</v>
      </c>
      <c r="Y22" s="53">
        <v>770</v>
      </c>
      <c r="Z22" s="37">
        <v>7800</v>
      </c>
      <c r="AA22" s="25">
        <f>Z22*Y22</f>
        <v>6006000</v>
      </c>
    </row>
    <row r="23" spans="2:27" x14ac:dyDescent="0.3">
      <c r="B23" s="15" t="s">
        <v>39</v>
      </c>
      <c r="C23" s="53"/>
      <c r="E23" s="53"/>
      <c r="F23" s="37">
        <v>0</v>
      </c>
      <c r="G23" s="25">
        <f>F23*E23</f>
        <v>0</v>
      </c>
      <c r="I23" s="53"/>
      <c r="J23" s="37">
        <v>0</v>
      </c>
      <c r="K23" s="25">
        <f>J23*I23</f>
        <v>0</v>
      </c>
      <c r="M23" s="53"/>
      <c r="N23" s="37">
        <v>0</v>
      </c>
      <c r="O23" s="25">
        <f>N23*M23</f>
        <v>0</v>
      </c>
      <c r="Q23" s="53"/>
      <c r="R23" s="37">
        <v>0</v>
      </c>
      <c r="S23" s="25">
        <f>R23*Q23</f>
        <v>0</v>
      </c>
      <c r="U23" s="53"/>
      <c r="V23" s="37">
        <v>0</v>
      </c>
      <c r="W23" s="25">
        <f>V23*U23</f>
        <v>0</v>
      </c>
      <c r="Y23" s="53"/>
      <c r="Z23" s="37">
        <v>0</v>
      </c>
      <c r="AA23" s="25">
        <f>Z23*Y23</f>
        <v>0</v>
      </c>
    </row>
    <row r="24" spans="2:27" x14ac:dyDescent="0.3">
      <c r="B24" s="15" t="s">
        <v>39</v>
      </c>
      <c r="C24" s="53"/>
      <c r="E24" s="53"/>
      <c r="F24" s="37">
        <v>0</v>
      </c>
      <c r="G24" s="25">
        <f>F24*E24</f>
        <v>0</v>
      </c>
      <c r="I24" s="53"/>
      <c r="J24" s="37">
        <v>0</v>
      </c>
      <c r="K24" s="25">
        <f>J24*I24</f>
        <v>0</v>
      </c>
      <c r="M24" s="53"/>
      <c r="N24" s="37">
        <v>0</v>
      </c>
      <c r="O24" s="25">
        <f>N24*M24</f>
        <v>0</v>
      </c>
      <c r="Q24" s="53"/>
      <c r="R24" s="37">
        <v>0</v>
      </c>
      <c r="S24" s="25">
        <f>R24*Q24</f>
        <v>0</v>
      </c>
      <c r="U24" s="53"/>
      <c r="V24" s="37">
        <v>0</v>
      </c>
      <c r="W24" s="25">
        <f>V24*U24</f>
        <v>0</v>
      </c>
      <c r="Y24" s="53"/>
      <c r="Z24" s="37">
        <v>0</v>
      </c>
      <c r="AA24" s="25">
        <f>Z24*Y24</f>
        <v>0</v>
      </c>
    </row>
    <row r="25" spans="2:27" x14ac:dyDescent="0.3">
      <c r="B25" s="15" t="s">
        <v>39</v>
      </c>
      <c r="C25" s="53"/>
      <c r="E25" s="53"/>
      <c r="F25" s="37">
        <v>0</v>
      </c>
      <c r="G25" s="25">
        <f>F25*E25</f>
        <v>0</v>
      </c>
      <c r="I25" s="53"/>
      <c r="J25" s="37">
        <v>0</v>
      </c>
      <c r="K25" s="25">
        <f>J25*I25</f>
        <v>0</v>
      </c>
      <c r="M25" s="53"/>
      <c r="N25" s="37">
        <v>0</v>
      </c>
      <c r="O25" s="25">
        <f>N25*M25</f>
        <v>0</v>
      </c>
      <c r="Q25" s="53"/>
      <c r="R25" s="37">
        <v>0</v>
      </c>
      <c r="S25" s="25">
        <f>R25*Q25</f>
        <v>0</v>
      </c>
      <c r="U25" s="53"/>
      <c r="V25" s="37">
        <v>0</v>
      </c>
      <c r="W25" s="25">
        <f>V25*U25</f>
        <v>0</v>
      </c>
      <c r="Y25" s="53"/>
      <c r="Z25" s="37">
        <v>0</v>
      </c>
      <c r="AA25" s="25">
        <f>Z25*Y25</f>
        <v>0</v>
      </c>
    </row>
    <row r="26" spans="2:27" x14ac:dyDescent="0.3">
      <c r="B26" s="130" t="s">
        <v>0</v>
      </c>
      <c r="C26" s="131"/>
      <c r="D26" s="132"/>
      <c r="E26" s="133">
        <f>SUM(E22:E25)</f>
        <v>0</v>
      </c>
      <c r="F26" s="134">
        <f>SUM(F22:F25)</f>
        <v>0</v>
      </c>
      <c r="G26" s="134">
        <f>SUM(G22:G25)</f>
        <v>0</v>
      </c>
      <c r="H26" s="132"/>
      <c r="I26" s="133">
        <f>SUM(I22:I25)</f>
        <v>450</v>
      </c>
      <c r="J26" s="134">
        <f>SUM(J22:J25)</f>
        <v>6500</v>
      </c>
      <c r="K26" s="134">
        <f>SUM(K22:K25)</f>
        <v>2925000</v>
      </c>
      <c r="L26" s="132"/>
      <c r="M26" s="133">
        <f>SUM(M22:M25)</f>
        <v>500</v>
      </c>
      <c r="N26" s="134">
        <f>SUM(N22:N25)</f>
        <v>7000</v>
      </c>
      <c r="O26" s="134">
        <f>SUM(O22:O25)</f>
        <v>3500000</v>
      </c>
      <c r="P26" s="132"/>
      <c r="Q26" s="133">
        <f>SUM(Q22:Q25)</f>
        <v>550</v>
      </c>
      <c r="R26" s="134">
        <f>SUM(R22:R25)</f>
        <v>7500</v>
      </c>
      <c r="S26" s="134">
        <f>SUM(S22:S25)</f>
        <v>4125000</v>
      </c>
      <c r="T26" s="132"/>
      <c r="U26" s="133">
        <f>SUM(U22:U25)</f>
        <v>670</v>
      </c>
      <c r="V26" s="134">
        <f>SUM(V22:V25)</f>
        <v>7700</v>
      </c>
      <c r="W26" s="134">
        <f>SUM(W22:W25)</f>
        <v>5159000</v>
      </c>
      <c r="X26" s="132"/>
      <c r="Y26" s="133">
        <f>SUM(Y22:Y25)</f>
        <v>770</v>
      </c>
      <c r="Z26" s="134">
        <f>SUM(Z22:Z25)</f>
        <v>7800</v>
      </c>
      <c r="AA26" s="134">
        <f>SUM(AA22:AA25)</f>
        <v>6006000</v>
      </c>
    </row>
    <row r="28" spans="2:27" s="5" customFormat="1" ht="81" customHeight="1" x14ac:dyDescent="0.3">
      <c r="B28" s="11" t="s">
        <v>78</v>
      </c>
      <c r="C28" s="22" t="s">
        <v>76</v>
      </c>
      <c r="E28" s="22" t="s">
        <v>129</v>
      </c>
      <c r="F28" s="22" t="s">
        <v>130</v>
      </c>
      <c r="G28" s="26" t="s">
        <v>82</v>
      </c>
      <c r="I28" s="22" t="s">
        <v>134</v>
      </c>
      <c r="J28" s="22" t="s">
        <v>135</v>
      </c>
      <c r="K28" s="26" t="s">
        <v>46</v>
      </c>
      <c r="M28" s="22" t="s">
        <v>136</v>
      </c>
      <c r="N28" s="22" t="s">
        <v>137</v>
      </c>
      <c r="O28" s="26" t="s">
        <v>47</v>
      </c>
      <c r="Q28" s="22" t="s">
        <v>138</v>
      </c>
      <c r="R28" s="22" t="s">
        <v>139</v>
      </c>
      <c r="S28" s="26" t="s">
        <v>48</v>
      </c>
      <c r="U28" s="22" t="s">
        <v>140</v>
      </c>
      <c r="V28" s="22" t="s">
        <v>141</v>
      </c>
      <c r="W28" s="26" t="s">
        <v>50</v>
      </c>
      <c r="Y28" s="22" t="s">
        <v>142</v>
      </c>
      <c r="Z28" s="22" t="s">
        <v>143</v>
      </c>
      <c r="AA28" s="26" t="s">
        <v>49</v>
      </c>
    </row>
    <row r="29" spans="2:27" s="5" customFormat="1" x14ac:dyDescent="0.3">
      <c r="B29" s="14" t="s">
        <v>2</v>
      </c>
      <c r="C29" s="27"/>
      <c r="E29" s="188"/>
      <c r="F29" s="189"/>
      <c r="G29" s="190"/>
      <c r="I29" s="188"/>
      <c r="J29" s="189"/>
      <c r="K29" s="190"/>
      <c r="M29" s="188"/>
      <c r="N29" s="189"/>
      <c r="O29" s="190"/>
      <c r="Q29" s="188"/>
      <c r="R29" s="189"/>
      <c r="S29" s="190"/>
      <c r="U29" s="188"/>
      <c r="V29" s="189"/>
      <c r="W29" s="190"/>
      <c r="Y29" s="188"/>
      <c r="Z29" s="189"/>
      <c r="AA29" s="190"/>
    </row>
    <row r="30" spans="2:27" ht="28.8" x14ac:dyDescent="0.3">
      <c r="B30" s="15" t="s">
        <v>87</v>
      </c>
      <c r="C30" s="53" t="s">
        <v>51</v>
      </c>
      <c r="E30" s="53">
        <v>300</v>
      </c>
      <c r="F30" s="37">
        <v>1400</v>
      </c>
      <c r="G30" s="25">
        <f>F30*E30</f>
        <v>420000</v>
      </c>
      <c r="I30" s="53">
        <v>0</v>
      </c>
      <c r="J30" s="37">
        <v>0</v>
      </c>
      <c r="K30" s="25">
        <f>J30*I30</f>
        <v>0</v>
      </c>
      <c r="M30" s="53">
        <v>0</v>
      </c>
      <c r="N30" s="37">
        <v>0</v>
      </c>
      <c r="O30" s="25">
        <f>N30*M30</f>
        <v>0</v>
      </c>
      <c r="Q30" s="53">
        <v>0</v>
      </c>
      <c r="R30" s="37">
        <v>0</v>
      </c>
      <c r="S30" s="25">
        <f>R30*Q30</f>
        <v>0</v>
      </c>
      <c r="U30" s="53">
        <v>0</v>
      </c>
      <c r="V30" s="37">
        <v>0</v>
      </c>
      <c r="W30" s="25">
        <f>V30*U30</f>
        <v>0</v>
      </c>
      <c r="Y30" s="53">
        <v>0</v>
      </c>
      <c r="Z30" s="37">
        <v>0</v>
      </c>
      <c r="AA30" s="25">
        <f>Z30*Y30</f>
        <v>0</v>
      </c>
    </row>
    <row r="31" spans="2:27" x14ac:dyDescent="0.3">
      <c r="B31" s="15" t="s">
        <v>39</v>
      </c>
      <c r="C31" s="53"/>
      <c r="E31" s="53"/>
      <c r="F31" s="37">
        <v>0</v>
      </c>
      <c r="G31" s="25">
        <f>F31*E31</f>
        <v>0</v>
      </c>
      <c r="I31" s="53"/>
      <c r="J31" s="37">
        <v>0</v>
      </c>
      <c r="K31" s="25">
        <f>J31*I31</f>
        <v>0</v>
      </c>
      <c r="M31" s="53"/>
      <c r="N31" s="37">
        <v>0</v>
      </c>
      <c r="O31" s="25">
        <f>N31*M31</f>
        <v>0</v>
      </c>
      <c r="Q31" s="53"/>
      <c r="R31" s="37">
        <v>0</v>
      </c>
      <c r="S31" s="25">
        <f>R31*Q31</f>
        <v>0</v>
      </c>
      <c r="U31" s="53"/>
      <c r="V31" s="37">
        <v>0</v>
      </c>
      <c r="W31" s="25">
        <f>V31*U31</f>
        <v>0</v>
      </c>
      <c r="Y31" s="53"/>
      <c r="Z31" s="37">
        <v>0</v>
      </c>
      <c r="AA31" s="25">
        <f>Z31*Y31</f>
        <v>0</v>
      </c>
    </row>
    <row r="32" spans="2:27" x14ac:dyDescent="0.3">
      <c r="B32" s="15" t="s">
        <v>39</v>
      </c>
      <c r="C32" s="53"/>
      <c r="E32" s="53"/>
      <c r="F32" s="37">
        <v>0</v>
      </c>
      <c r="G32" s="25">
        <f>F32*E32</f>
        <v>0</v>
      </c>
      <c r="I32" s="53"/>
      <c r="J32" s="37">
        <v>0</v>
      </c>
      <c r="K32" s="25">
        <f>J32*I32</f>
        <v>0</v>
      </c>
      <c r="M32" s="53"/>
      <c r="N32" s="37">
        <v>0</v>
      </c>
      <c r="O32" s="25">
        <f>N32*M32</f>
        <v>0</v>
      </c>
      <c r="Q32" s="53"/>
      <c r="R32" s="37">
        <v>0</v>
      </c>
      <c r="S32" s="25">
        <f>R32*Q32</f>
        <v>0</v>
      </c>
      <c r="U32" s="53"/>
      <c r="V32" s="37">
        <v>0</v>
      </c>
      <c r="W32" s="25">
        <f>V32*U32</f>
        <v>0</v>
      </c>
      <c r="Y32" s="53"/>
      <c r="Z32" s="37">
        <v>0</v>
      </c>
      <c r="AA32" s="25">
        <f>Z32*Y32</f>
        <v>0</v>
      </c>
    </row>
    <row r="33" spans="2:27" x14ac:dyDescent="0.3">
      <c r="B33" s="15" t="s">
        <v>39</v>
      </c>
      <c r="C33" s="53"/>
      <c r="E33" s="53"/>
      <c r="F33" s="37">
        <v>0</v>
      </c>
      <c r="G33" s="25">
        <f>F33*E33</f>
        <v>0</v>
      </c>
      <c r="I33" s="53"/>
      <c r="J33" s="37">
        <v>0</v>
      </c>
      <c r="K33" s="25">
        <f>J33*I33</f>
        <v>0</v>
      </c>
      <c r="M33" s="53"/>
      <c r="N33" s="37">
        <v>0</v>
      </c>
      <c r="O33" s="25">
        <f>N33*M33</f>
        <v>0</v>
      </c>
      <c r="Q33" s="53"/>
      <c r="R33" s="37">
        <v>0</v>
      </c>
      <c r="S33" s="25">
        <f>R33*Q33</f>
        <v>0</v>
      </c>
      <c r="U33" s="53"/>
      <c r="V33" s="37">
        <v>0</v>
      </c>
      <c r="W33" s="25">
        <f>V33*U33</f>
        <v>0</v>
      </c>
      <c r="Y33" s="53"/>
      <c r="Z33" s="37">
        <v>0</v>
      </c>
      <c r="AA33" s="25">
        <f>Z33*Y33</f>
        <v>0</v>
      </c>
    </row>
    <row r="34" spans="2:27" x14ac:dyDescent="0.3">
      <c r="B34" s="130" t="s">
        <v>0</v>
      </c>
      <c r="C34" s="131"/>
      <c r="D34" s="132"/>
      <c r="E34" s="133">
        <f>SUM(E30:E33)</f>
        <v>300</v>
      </c>
      <c r="F34" s="134">
        <f>SUM(F30:F33)</f>
        <v>1400</v>
      </c>
      <c r="G34" s="134">
        <f>SUM(G30:G33)</f>
        <v>420000</v>
      </c>
      <c r="H34" s="132"/>
      <c r="I34" s="133">
        <f>SUM(I30:I33)</f>
        <v>0</v>
      </c>
      <c r="J34" s="134">
        <f>SUM(J30:J33)</f>
        <v>0</v>
      </c>
      <c r="K34" s="134">
        <f>SUM(K30:K33)</f>
        <v>0</v>
      </c>
      <c r="L34" s="132"/>
      <c r="M34" s="133">
        <f>SUM(M30:M33)</f>
        <v>0</v>
      </c>
      <c r="N34" s="134">
        <f>SUM(N30:N33)</f>
        <v>0</v>
      </c>
      <c r="O34" s="134">
        <f>SUM(O30:O33)</f>
        <v>0</v>
      </c>
      <c r="P34" s="132"/>
      <c r="Q34" s="133">
        <f>SUM(Q30:Q33)</f>
        <v>0</v>
      </c>
      <c r="R34" s="134">
        <f>SUM(R30:R33)</f>
        <v>0</v>
      </c>
      <c r="S34" s="134">
        <f>SUM(S30:S33)</f>
        <v>0</v>
      </c>
      <c r="T34" s="132"/>
      <c r="U34" s="133">
        <f>SUM(U30:U33)</f>
        <v>0</v>
      </c>
      <c r="V34" s="134">
        <f>SUM(V30:V33)</f>
        <v>0</v>
      </c>
      <c r="W34" s="134">
        <f>SUM(W30:W33)</f>
        <v>0</v>
      </c>
      <c r="X34" s="132"/>
      <c r="Y34" s="133">
        <f>SUM(Y30:Y33)</f>
        <v>0</v>
      </c>
      <c r="Z34" s="134">
        <f>SUM(Z30:Z33)</f>
        <v>0</v>
      </c>
      <c r="AA34" s="134">
        <f>SUM(AA30:AA33)</f>
        <v>0</v>
      </c>
    </row>
    <row r="35" spans="2:27" s="55" customFormat="1" x14ac:dyDescent="0.3">
      <c r="B35" s="58"/>
      <c r="C35" s="59"/>
      <c r="E35" s="60"/>
      <c r="F35" s="61"/>
      <c r="G35" s="61"/>
      <c r="I35" s="60"/>
      <c r="J35" s="61"/>
      <c r="K35" s="61"/>
      <c r="M35" s="60"/>
      <c r="N35" s="61"/>
      <c r="O35" s="61"/>
      <c r="Q35" s="60"/>
      <c r="R35" s="61"/>
      <c r="S35" s="61"/>
      <c r="U35" s="60"/>
      <c r="V35" s="61"/>
      <c r="W35" s="61"/>
      <c r="Y35" s="60"/>
      <c r="Z35" s="61"/>
      <c r="AA35" s="61"/>
    </row>
    <row r="36" spans="2:27" x14ac:dyDescent="0.3">
      <c r="C36" s="62"/>
      <c r="E36" s="194" t="s">
        <v>11</v>
      </c>
      <c r="F36" s="195"/>
      <c r="G36" s="196"/>
      <c r="I36" s="194" t="s">
        <v>4</v>
      </c>
      <c r="J36" s="195"/>
      <c r="K36" s="196"/>
      <c r="M36" s="194" t="s">
        <v>5</v>
      </c>
      <c r="N36" s="195"/>
      <c r="O36" s="196"/>
      <c r="Q36" s="194" t="s">
        <v>6</v>
      </c>
      <c r="R36" s="195"/>
      <c r="S36" s="196"/>
      <c r="U36" s="194" t="s">
        <v>26</v>
      </c>
      <c r="V36" s="195"/>
      <c r="W36" s="196"/>
      <c r="Y36" s="194" t="s">
        <v>27</v>
      </c>
      <c r="Z36" s="195"/>
      <c r="AA36" s="196"/>
    </row>
    <row r="37" spans="2:27" ht="15.6" x14ac:dyDescent="0.3">
      <c r="B37" s="30" t="s">
        <v>25</v>
      </c>
      <c r="C37" s="63"/>
      <c r="E37" s="41">
        <f>SUM(E34,E26,E18,E10)</f>
        <v>750</v>
      </c>
      <c r="F37" s="119">
        <f>SUM(F34,F26,F18,F10)</f>
        <v>2900</v>
      </c>
      <c r="G37" s="119">
        <f>SUM(G34,G26,G18,G10)</f>
        <v>420000</v>
      </c>
      <c r="I37" s="41">
        <f>SUM(I34,I26,I18,I10)</f>
        <v>1300</v>
      </c>
      <c r="J37" s="119">
        <f>SUM(J34,J26,J18,J10)</f>
        <v>9600</v>
      </c>
      <c r="K37" s="119">
        <f>SUM(K34,K26,K18,K10)</f>
        <v>4250000</v>
      </c>
      <c r="M37" s="41">
        <f>SUM(M34,M26,M18,M10)</f>
        <v>1450</v>
      </c>
      <c r="N37" s="119">
        <f>SUM(N34,N26,N18,N10)</f>
        <v>10250</v>
      </c>
      <c r="O37" s="119">
        <f>SUM(O34,O26,O18,O10)</f>
        <v>5047500</v>
      </c>
      <c r="Q37" s="41">
        <f>SUM(Q34,Q26,Q18,Q10)</f>
        <v>1600</v>
      </c>
      <c r="R37" s="119">
        <f>SUM(R34,R26,R18,R10)</f>
        <v>10950</v>
      </c>
      <c r="S37" s="119">
        <f>SUM(S34,S26,S18,S10)</f>
        <v>5940000</v>
      </c>
      <c r="U37" s="41">
        <f>SUM(U34,U26,U18,U10)</f>
        <v>1910</v>
      </c>
      <c r="V37" s="119">
        <f>SUM(V34,V26,V18,V10)</f>
        <v>11300</v>
      </c>
      <c r="W37" s="119">
        <f>SUM(W34,W26,W18,W10)</f>
        <v>7398000</v>
      </c>
      <c r="Y37" s="41">
        <f>SUM(Y34,Y26,Y18,Y10)</f>
        <v>2210</v>
      </c>
      <c r="Z37" s="119">
        <f>SUM(Z34,Z26,Z18,Z10)</f>
        <v>11600</v>
      </c>
      <c r="AA37" s="119">
        <f>SUM(AA34,AA26,AA18,AA10)</f>
        <v>8749000</v>
      </c>
    </row>
  </sheetData>
  <mergeCells count="36">
    <mergeCell ref="I5:K5"/>
    <mergeCell ref="I13:K13"/>
    <mergeCell ref="I36:K36"/>
    <mergeCell ref="U29:W29"/>
    <mergeCell ref="I21:K21"/>
    <mergeCell ref="M29:O29"/>
    <mergeCell ref="I29:K29"/>
    <mergeCell ref="M5:O5"/>
    <mergeCell ref="M13:O13"/>
    <mergeCell ref="M21:O21"/>
    <mergeCell ref="Q5:S5"/>
    <mergeCell ref="Q13:S13"/>
    <mergeCell ref="Q21:S21"/>
    <mergeCell ref="Q29:S29"/>
    <mergeCell ref="Q36:S36"/>
    <mergeCell ref="E36:G36"/>
    <mergeCell ref="U36:W36"/>
    <mergeCell ref="U2:W2"/>
    <mergeCell ref="Y5:AA5"/>
    <mergeCell ref="Y13:AA13"/>
    <mergeCell ref="Y21:AA21"/>
    <mergeCell ref="Y29:AA29"/>
    <mergeCell ref="Y36:AA36"/>
    <mergeCell ref="Y2:AA2"/>
    <mergeCell ref="U5:W5"/>
    <mergeCell ref="U13:W13"/>
    <mergeCell ref="U21:W21"/>
    <mergeCell ref="M36:O36"/>
    <mergeCell ref="I2:K2"/>
    <mergeCell ref="M2:O2"/>
    <mergeCell ref="Q2:S2"/>
    <mergeCell ref="E21:G21"/>
    <mergeCell ref="E2:G2"/>
    <mergeCell ref="E5:G5"/>
    <mergeCell ref="E13:G13"/>
    <mergeCell ref="E29:G29"/>
  </mergeCells>
  <hyperlinks>
    <hyperlink ref="A1" location="ÍNDICE!A1" display="INDICE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M40"/>
  <sheetViews>
    <sheetView showGridLines="0" tabSelected="1" zoomScale="90" zoomScaleNormal="90" workbookViewId="0">
      <selection activeCell="H9" sqref="H9"/>
    </sheetView>
  </sheetViews>
  <sheetFormatPr baseColWidth="10" defaultRowHeight="14.4" x14ac:dyDescent="0.3"/>
  <cols>
    <col min="1" max="1" width="6.6640625" customWidth="1"/>
    <col min="2" max="2" width="65.88671875" customWidth="1"/>
    <col min="3" max="3" width="24.109375" bestFit="1" customWidth="1"/>
    <col min="4" max="4" width="6.44140625" customWidth="1"/>
    <col min="5" max="5" width="17.44140625" customWidth="1"/>
    <col min="6" max="6" width="6.44140625" customWidth="1"/>
    <col min="7" max="7" width="17.44140625" bestFit="1" customWidth="1"/>
    <col min="8" max="12" width="17.88671875" bestFit="1" customWidth="1"/>
    <col min="13" max="13" width="16" bestFit="1" customWidth="1"/>
    <col min="14" max="14" width="11.44140625" customWidth="1"/>
    <col min="15" max="15" width="15.6640625" bestFit="1" customWidth="1"/>
    <col min="16" max="16" width="20.5546875" customWidth="1"/>
    <col min="17" max="17" width="22" customWidth="1"/>
    <col min="18" max="18" width="25.44140625" bestFit="1" customWidth="1"/>
  </cols>
  <sheetData>
    <row r="1" spans="1:13" ht="33" customHeight="1" x14ac:dyDescent="0.3">
      <c r="A1" s="31" t="s">
        <v>53</v>
      </c>
      <c r="B1" s="216">
        <f>ÍNDICE!E3</f>
        <v>0</v>
      </c>
      <c r="C1" s="216"/>
      <c r="D1" s="216"/>
      <c r="E1" s="216"/>
      <c r="F1" s="216"/>
      <c r="G1" s="216"/>
      <c r="H1" s="216"/>
      <c r="I1" s="216"/>
      <c r="J1" s="216"/>
      <c r="K1" s="216"/>
    </row>
    <row r="2" spans="1:13" ht="21" x14ac:dyDescent="0.4">
      <c r="B2" s="219" t="s">
        <v>19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3" ht="8.25" customHeight="1" x14ac:dyDescent="0.3"/>
    <row r="4" spans="1:13" ht="15.6" x14ac:dyDescent="0.3">
      <c r="B4" s="197" t="s">
        <v>10</v>
      </c>
      <c r="C4" s="198"/>
      <c r="D4" s="198"/>
      <c r="E4" s="198"/>
      <c r="F4" s="199"/>
      <c r="G4" s="129" t="s">
        <v>11</v>
      </c>
      <c r="H4" s="129" t="s">
        <v>4</v>
      </c>
      <c r="I4" s="129" t="s">
        <v>5</v>
      </c>
      <c r="J4" s="129" t="s">
        <v>6</v>
      </c>
      <c r="K4" s="129" t="s">
        <v>26</v>
      </c>
      <c r="L4" s="129" t="s">
        <v>27</v>
      </c>
    </row>
    <row r="5" spans="1:13" ht="15.75" customHeight="1" x14ac:dyDescent="0.3">
      <c r="B5" s="200" t="s">
        <v>125</v>
      </c>
      <c r="C5" s="201"/>
      <c r="D5" s="201"/>
      <c r="E5" s="201"/>
      <c r="F5" s="202"/>
      <c r="G5" s="80">
        <f>'III. PROYECCIÓN DE INGRESOS'!G10</f>
        <v>0</v>
      </c>
      <c r="H5" s="80">
        <f>'III. PROYECCIÓN DE INGRESOS'!K10</f>
        <v>800000</v>
      </c>
      <c r="I5" s="80">
        <f>'III. PROYECCIÓN DE INGRESOS'!O10</f>
        <v>907500</v>
      </c>
      <c r="J5" s="80">
        <f>'III. PROYECCIÓN DE INGRESOS'!S10</f>
        <v>1050000</v>
      </c>
      <c r="K5" s="80">
        <f>'III. PROYECCIÓN DE INGRESOS'!W10</f>
        <v>1276500</v>
      </c>
      <c r="L5" s="80">
        <f>'III. PROYECCIÓN DE INGRESOS'!AA10</f>
        <v>1540500</v>
      </c>
    </row>
    <row r="6" spans="1:13" ht="15.6" x14ac:dyDescent="0.3">
      <c r="B6" s="200" t="s">
        <v>126</v>
      </c>
      <c r="C6" s="201"/>
      <c r="D6" s="201"/>
      <c r="E6" s="201"/>
      <c r="F6" s="202"/>
      <c r="G6" s="80">
        <f>'III. PROYECCIÓN DE INGRESOS'!G18</f>
        <v>0</v>
      </c>
      <c r="H6" s="80">
        <f>'III. PROYECCIÓN DE INGRESOS'!K18</f>
        <v>525000</v>
      </c>
      <c r="I6" s="80">
        <f>'III. PROYECCIÓN DE INGRESOS'!O18</f>
        <v>640000</v>
      </c>
      <c r="J6" s="80">
        <f>'III. PROYECCIÓN DE INGRESOS'!S18</f>
        <v>765000</v>
      </c>
      <c r="K6" s="80">
        <f>'III. PROYECCIÓN DE INGRESOS'!W18</f>
        <v>962500</v>
      </c>
      <c r="L6" s="80">
        <f>'III. PROYECCIÓN DE INGRESOS'!AA18</f>
        <v>1202500</v>
      </c>
    </row>
    <row r="7" spans="1:13" ht="15.6" x14ac:dyDescent="0.3">
      <c r="B7" s="200" t="s">
        <v>127</v>
      </c>
      <c r="C7" s="201"/>
      <c r="D7" s="201"/>
      <c r="E7" s="201"/>
      <c r="F7" s="202"/>
      <c r="G7" s="80">
        <f>'III. PROYECCIÓN DE INGRESOS'!G26</f>
        <v>0</v>
      </c>
      <c r="H7" s="80">
        <f>'III. PROYECCIÓN DE INGRESOS'!K26</f>
        <v>2925000</v>
      </c>
      <c r="I7" s="80">
        <f>'III. PROYECCIÓN DE INGRESOS'!O26</f>
        <v>3500000</v>
      </c>
      <c r="J7" s="80">
        <f>'III. PROYECCIÓN DE INGRESOS'!S26</f>
        <v>4125000</v>
      </c>
      <c r="K7" s="80">
        <f>'III. PROYECCIÓN DE INGRESOS'!W26</f>
        <v>5159000</v>
      </c>
      <c r="L7" s="80">
        <f>'III. PROYECCIÓN DE INGRESOS'!AA26</f>
        <v>6006000</v>
      </c>
    </row>
    <row r="8" spans="1:13" ht="15.6" x14ac:dyDescent="0.3">
      <c r="B8" s="200" t="s">
        <v>57</v>
      </c>
      <c r="C8" s="201"/>
      <c r="D8" s="201"/>
      <c r="E8" s="201"/>
      <c r="F8" s="202"/>
      <c r="G8" s="80">
        <f>'III. PROYECCIÓN DE INGRESOS'!G34</f>
        <v>420000</v>
      </c>
      <c r="H8" s="80">
        <f>'III. PROYECCIÓN DE INGRESOS'!K34</f>
        <v>0</v>
      </c>
      <c r="I8" s="80">
        <f>'III. PROYECCIÓN DE INGRESOS'!O34</f>
        <v>0</v>
      </c>
      <c r="J8" s="80">
        <f>'III. PROYECCIÓN DE INGRESOS'!S34</f>
        <v>0</v>
      </c>
      <c r="K8" s="80">
        <f>'III. PROYECCIÓN DE INGRESOS'!W34</f>
        <v>0</v>
      </c>
      <c r="L8" s="80">
        <f>'III. PROYECCIÓN DE INGRESOS'!AA34</f>
        <v>0</v>
      </c>
    </row>
    <row r="9" spans="1:13" ht="15.6" x14ac:dyDescent="0.3">
      <c r="B9" s="203" t="s">
        <v>12</v>
      </c>
      <c r="C9" s="204"/>
      <c r="D9" s="204"/>
      <c r="E9" s="204"/>
      <c r="F9" s="205"/>
      <c r="G9" s="159">
        <f>SUM(G5:G8)</f>
        <v>420000</v>
      </c>
      <c r="H9" s="159">
        <f t="shared" ref="H9:L9" si="0">SUM(H5:H8)</f>
        <v>4250000</v>
      </c>
      <c r="I9" s="159">
        <f t="shared" si="0"/>
        <v>5047500</v>
      </c>
      <c r="J9" s="159">
        <f t="shared" si="0"/>
        <v>5940000</v>
      </c>
      <c r="K9" s="159">
        <f t="shared" si="0"/>
        <v>7398000</v>
      </c>
      <c r="L9" s="159">
        <f t="shared" si="0"/>
        <v>8749000</v>
      </c>
    </row>
    <row r="10" spans="1:13" ht="15.6" x14ac:dyDescent="0.3">
      <c r="B10" s="206" t="s">
        <v>113</v>
      </c>
      <c r="C10" s="207"/>
      <c r="D10" s="207"/>
      <c r="E10" s="207"/>
      <c r="F10" s="208"/>
      <c r="G10" s="122">
        <f>G9/(1+$I$25)</f>
        <v>381818.18181818177</v>
      </c>
      <c r="H10" s="122">
        <f t="shared" ref="H10:L10" si="1">H9/(1+$I$25)</f>
        <v>3863636.3636363633</v>
      </c>
      <c r="I10" s="122">
        <f t="shared" si="1"/>
        <v>4588636.3636363633</v>
      </c>
      <c r="J10" s="122">
        <f t="shared" si="1"/>
        <v>5400000</v>
      </c>
      <c r="K10" s="122">
        <f t="shared" si="1"/>
        <v>6725454.5454545449</v>
      </c>
      <c r="L10" s="122">
        <f t="shared" si="1"/>
        <v>7953636.3636363633</v>
      </c>
      <c r="M10" s="124">
        <f>SUM(G10:L10)</f>
        <v>28913181.818181816</v>
      </c>
    </row>
    <row r="11" spans="1:13" ht="15.6" x14ac:dyDescent="0.3">
      <c r="B11" s="200" t="s">
        <v>3</v>
      </c>
      <c r="C11" s="201"/>
      <c r="D11" s="201"/>
      <c r="E11" s="201"/>
      <c r="F11" s="202"/>
      <c r="G11" s="80">
        <f>'II. PROYECCIÓN DE COSTOS'!D32</f>
        <v>0</v>
      </c>
      <c r="H11" s="80">
        <f>'II. PROYECCIÓN DE COSTOS'!E32</f>
        <v>1464000</v>
      </c>
      <c r="I11" s="80">
        <f>'II. PROYECCIÓN DE COSTOS'!F32</f>
        <v>1548720</v>
      </c>
      <c r="J11" s="80">
        <f>'II. PROYECCIÓN DE COSTOS'!G32</f>
        <v>1641861</v>
      </c>
      <c r="K11" s="80">
        <f>'II. PROYECCIÓN DE COSTOS'!H32</f>
        <v>1744265.4</v>
      </c>
      <c r="L11" s="80">
        <f>'II. PROYECCIÓN DE COSTOS'!I32</f>
        <v>1856856.1143999998</v>
      </c>
    </row>
    <row r="12" spans="1:13" ht="15.6" x14ac:dyDescent="0.3">
      <c r="B12" s="200" t="s">
        <v>7</v>
      </c>
      <c r="C12" s="201"/>
      <c r="D12" s="201"/>
      <c r="E12" s="201"/>
      <c r="F12" s="202"/>
      <c r="G12" s="80">
        <f>'II. PROYECCIÓN DE COSTOS'!D33</f>
        <v>412045</v>
      </c>
      <c r="H12" s="80">
        <f>'II. PROYECCIÓN DE COSTOS'!E33</f>
        <v>2341807.8939999999</v>
      </c>
      <c r="I12" s="80">
        <f>'II. PROYECCIÓN DE COSTOS'!F33</f>
        <v>2563594.3080500001</v>
      </c>
      <c r="J12" s="80">
        <f>'II. PROYECCIÓN DE COSTOS'!G33</f>
        <v>2692255.5859524999</v>
      </c>
      <c r="K12" s="80">
        <f>'II. PROYECCIÓN DE COSTOS'!H33</f>
        <v>2829074.0058751251</v>
      </c>
      <c r="L12" s="80">
        <f>'II. PROYECCIÓN DE COSTOS'!I33</f>
        <v>2999827.1702313814</v>
      </c>
    </row>
    <row r="13" spans="1:13" ht="15.6" x14ac:dyDescent="0.3">
      <c r="B13" s="203" t="s">
        <v>13</v>
      </c>
      <c r="C13" s="204"/>
      <c r="D13" s="204"/>
      <c r="E13" s="204"/>
      <c r="F13" s="205"/>
      <c r="G13" s="159">
        <f t="shared" ref="G13:L13" si="2">SUM(G11:G12)</f>
        <v>412045</v>
      </c>
      <c r="H13" s="159">
        <f t="shared" si="2"/>
        <v>3805807.8939999999</v>
      </c>
      <c r="I13" s="159">
        <f t="shared" si="2"/>
        <v>4112314.3080500001</v>
      </c>
      <c r="J13" s="159">
        <f t="shared" si="2"/>
        <v>4334116.5859524999</v>
      </c>
      <c r="K13" s="159">
        <f t="shared" si="2"/>
        <v>4573339.405875125</v>
      </c>
      <c r="L13" s="159">
        <f t="shared" si="2"/>
        <v>4856683.2846313808</v>
      </c>
    </row>
    <row r="14" spans="1:13" ht="15.6" x14ac:dyDescent="0.3">
      <c r="B14" s="206" t="s">
        <v>114</v>
      </c>
      <c r="C14" s="207"/>
      <c r="D14" s="207"/>
      <c r="E14" s="207"/>
      <c r="F14" s="208"/>
      <c r="G14" s="122">
        <f>G13/(1+$I$25)</f>
        <v>374586.36363636359</v>
      </c>
      <c r="H14" s="122">
        <f t="shared" ref="H14:L14" si="3">H13/(1+$I$25)</f>
        <v>3459825.3581818179</v>
      </c>
      <c r="I14" s="122">
        <f t="shared" si="3"/>
        <v>3738467.5527727269</v>
      </c>
      <c r="J14" s="122">
        <f t="shared" si="3"/>
        <v>3940105.9872295451</v>
      </c>
      <c r="K14" s="122">
        <f t="shared" si="3"/>
        <v>4157581.2780682952</v>
      </c>
      <c r="L14" s="122">
        <f t="shared" si="3"/>
        <v>4415166.6223921636</v>
      </c>
      <c r="M14" s="124">
        <f>SUM(G14:L14)+G20</f>
        <v>26063054.212280914</v>
      </c>
    </row>
    <row r="15" spans="1:13" ht="15.6" x14ac:dyDescent="0.3">
      <c r="B15" s="18" t="s">
        <v>74</v>
      </c>
      <c r="C15" s="116" t="s">
        <v>112</v>
      </c>
      <c r="D15" s="116" t="s">
        <v>109</v>
      </c>
      <c r="E15" s="162" t="s">
        <v>110</v>
      </c>
      <c r="F15" s="162" t="s">
        <v>109</v>
      </c>
      <c r="G15" s="116" t="s">
        <v>111</v>
      </c>
      <c r="H15" s="80"/>
      <c r="I15" s="80"/>
      <c r="J15" s="80"/>
      <c r="K15" s="80"/>
      <c r="L15" s="80"/>
    </row>
    <row r="16" spans="1:13" ht="15.6" x14ac:dyDescent="0.3">
      <c r="B16" s="167" t="s">
        <v>118</v>
      </c>
      <c r="C16" s="118">
        <f>G16*D16</f>
        <v>1872858.6824999999</v>
      </c>
      <c r="D16" s="166">
        <v>0.65</v>
      </c>
      <c r="E16" s="165">
        <f>G16*F16</f>
        <v>1008462.3674999998</v>
      </c>
      <c r="F16" s="166">
        <v>0.35</v>
      </c>
      <c r="G16" s="40">
        <v>2881321.05</v>
      </c>
      <c r="H16" s="80"/>
      <c r="I16" s="80"/>
      <c r="J16" s="80"/>
      <c r="K16" s="80"/>
      <c r="L16" s="80"/>
    </row>
    <row r="17" spans="2:12" ht="15.6" x14ac:dyDescent="0.3">
      <c r="B17" s="167" t="s">
        <v>117</v>
      </c>
      <c r="C17" s="118">
        <f>G17*D17</f>
        <v>2012400</v>
      </c>
      <c r="D17" s="166">
        <v>0.65</v>
      </c>
      <c r="E17" s="165">
        <f t="shared" ref="E17:E19" si="4">G17*F17</f>
        <v>1083600</v>
      </c>
      <c r="F17" s="166">
        <v>0.35</v>
      </c>
      <c r="G17" s="40">
        <v>3096000</v>
      </c>
      <c r="H17" s="80"/>
      <c r="I17" s="80"/>
      <c r="J17" s="80"/>
      <c r="K17" s="80"/>
      <c r="L17" s="80"/>
    </row>
    <row r="18" spans="2:12" ht="15.6" x14ac:dyDescent="0.3">
      <c r="B18" s="168" t="s">
        <v>39</v>
      </c>
      <c r="C18" s="118">
        <f>G18*D18</f>
        <v>0</v>
      </c>
      <c r="D18" s="166"/>
      <c r="E18" s="165">
        <f t="shared" si="4"/>
        <v>0</v>
      </c>
      <c r="F18" s="166"/>
      <c r="G18" s="40">
        <v>0</v>
      </c>
      <c r="H18" s="80"/>
      <c r="I18" s="80"/>
      <c r="J18" s="80"/>
      <c r="K18" s="80"/>
      <c r="L18" s="80"/>
    </row>
    <row r="19" spans="2:12" ht="15.6" x14ac:dyDescent="0.3">
      <c r="B19" s="168" t="s">
        <v>39</v>
      </c>
      <c r="C19" s="118">
        <f>G19*D19</f>
        <v>0</v>
      </c>
      <c r="D19" s="166"/>
      <c r="E19" s="165">
        <f t="shared" si="4"/>
        <v>0</v>
      </c>
      <c r="F19" s="166"/>
      <c r="G19" s="40">
        <v>0</v>
      </c>
      <c r="H19" s="80"/>
      <c r="I19" s="80"/>
      <c r="J19" s="80"/>
      <c r="K19" s="80"/>
      <c r="L19" s="80"/>
    </row>
    <row r="20" spans="2:12" ht="15.6" x14ac:dyDescent="0.3">
      <c r="B20" s="18" t="s">
        <v>106</v>
      </c>
      <c r="C20" s="118">
        <f>SUM(C16:C19)</f>
        <v>3885258.6825000001</v>
      </c>
      <c r="D20" s="117">
        <f>C20/G20</f>
        <v>0.65</v>
      </c>
      <c r="E20" s="164">
        <f>SUM(E16:E19)</f>
        <v>2092062.3674999997</v>
      </c>
      <c r="F20" s="163">
        <f>E20/G20</f>
        <v>0.35</v>
      </c>
      <c r="G20" s="80">
        <f>SUM(G16:G19)</f>
        <v>5977321.0499999998</v>
      </c>
      <c r="H20" s="80"/>
      <c r="I20" s="80"/>
      <c r="J20" s="80"/>
      <c r="K20" s="80"/>
      <c r="L20" s="80"/>
    </row>
    <row r="21" spans="2:12" ht="15.6" x14ac:dyDescent="0.3">
      <c r="B21" s="197" t="s">
        <v>14</v>
      </c>
      <c r="C21" s="198"/>
      <c r="D21" s="198"/>
      <c r="E21" s="198"/>
      <c r="F21" s="199"/>
      <c r="G21" s="171">
        <f>G9-G13-G20</f>
        <v>-5969366.0499999998</v>
      </c>
      <c r="H21" s="128">
        <f>H9-H13</f>
        <v>444192.10600000015</v>
      </c>
      <c r="I21" s="128">
        <f>I9-I13</f>
        <v>935185.69194999989</v>
      </c>
      <c r="J21" s="128">
        <f>J9-J13</f>
        <v>1605883.4140475001</v>
      </c>
      <c r="K21" s="128">
        <f>K9-K13</f>
        <v>2824660.594124875</v>
      </c>
      <c r="L21" s="128">
        <f>L9-L13</f>
        <v>3892316.7153686192</v>
      </c>
    </row>
    <row r="23" spans="2:12" ht="21" x14ac:dyDescent="0.4">
      <c r="B23" s="219" t="s">
        <v>81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 ht="8.25" customHeight="1" x14ac:dyDescent="0.3">
      <c r="J24" t="s">
        <v>16</v>
      </c>
    </row>
    <row r="25" spans="2:12" ht="15" thickBot="1" x14ac:dyDescent="0.35">
      <c r="B25" s="209" t="s">
        <v>116</v>
      </c>
      <c r="C25" s="209"/>
      <c r="D25" s="209"/>
      <c r="E25" s="209"/>
      <c r="F25" s="160"/>
      <c r="G25" s="105"/>
      <c r="H25" s="161" t="s">
        <v>64</v>
      </c>
      <c r="I25" s="106">
        <v>0.1</v>
      </c>
      <c r="J25" s="107" t="s">
        <v>20</v>
      </c>
      <c r="K25" s="108"/>
    </row>
    <row r="26" spans="2:12" ht="8.25" customHeight="1" x14ac:dyDescent="0.3">
      <c r="B26" s="210" t="s">
        <v>39</v>
      </c>
      <c r="C26" s="211"/>
      <c r="D26" s="211"/>
      <c r="E26" s="211"/>
      <c r="G26" s="104"/>
      <c r="H26" s="104"/>
      <c r="I26" s="104"/>
      <c r="J26" s="104"/>
      <c r="K26" s="104"/>
    </row>
    <row r="27" spans="2:12" ht="15" customHeight="1" x14ac:dyDescent="0.3">
      <c r="B27" s="212"/>
      <c r="C27" s="213"/>
      <c r="D27" s="213"/>
      <c r="E27" s="213"/>
      <c r="G27" s="220" t="s">
        <v>1</v>
      </c>
      <c r="H27" s="217" t="s">
        <v>103</v>
      </c>
      <c r="I27" s="217" t="s">
        <v>102</v>
      </c>
      <c r="J27" s="217" t="s">
        <v>104</v>
      </c>
      <c r="K27" s="218" t="s">
        <v>105</v>
      </c>
    </row>
    <row r="28" spans="2:12" ht="15" customHeight="1" x14ac:dyDescent="0.3">
      <c r="B28" s="212"/>
      <c r="C28" s="213"/>
      <c r="D28" s="213"/>
      <c r="E28" s="213"/>
      <c r="G28" s="220"/>
      <c r="H28" s="217"/>
      <c r="I28" s="217"/>
      <c r="J28" s="217"/>
      <c r="K28" s="218"/>
    </row>
    <row r="29" spans="2:12" ht="15.6" x14ac:dyDescent="0.3">
      <c r="B29" s="212"/>
      <c r="C29" s="213"/>
      <c r="D29" s="213"/>
      <c r="E29" s="213"/>
      <c r="G29" s="99">
        <v>0</v>
      </c>
      <c r="H29" s="100">
        <f>G21</f>
        <v>-5969366.0499999998</v>
      </c>
      <c r="I29" s="100"/>
      <c r="J29" s="100">
        <f>H29</f>
        <v>-5969366.0499999998</v>
      </c>
      <c r="K29" s="100"/>
    </row>
    <row r="30" spans="2:12" ht="15.6" x14ac:dyDescent="0.3">
      <c r="B30" s="212"/>
      <c r="C30" s="213"/>
      <c r="D30" s="213"/>
      <c r="E30" s="213"/>
      <c r="G30" s="99">
        <v>1</v>
      </c>
      <c r="H30" s="101">
        <f>H21</f>
        <v>444192.10600000015</v>
      </c>
      <c r="I30" s="102">
        <f>(1+$I$25)^G30</f>
        <v>1.1000000000000001</v>
      </c>
      <c r="J30" s="100">
        <f>H30/I30</f>
        <v>403811.00545454555</v>
      </c>
      <c r="K30" s="96">
        <f>H29+H30</f>
        <v>-5525173.9440000001</v>
      </c>
    </row>
    <row r="31" spans="2:12" ht="15.6" x14ac:dyDescent="0.3">
      <c r="B31" s="212"/>
      <c r="C31" s="213"/>
      <c r="D31" s="213"/>
      <c r="E31" s="213"/>
      <c r="G31" s="99">
        <v>2</v>
      </c>
      <c r="H31" s="101">
        <f>I21</f>
        <v>935185.69194999989</v>
      </c>
      <c r="I31" s="102">
        <f>(1+$I$25)^G31</f>
        <v>1.2100000000000002</v>
      </c>
      <c r="J31" s="100">
        <f>H31/I31</f>
        <v>772880.73714876012</v>
      </c>
      <c r="K31" s="96">
        <f>K30+H31</f>
        <v>-4589988.2520500002</v>
      </c>
    </row>
    <row r="32" spans="2:12" ht="15.6" x14ac:dyDescent="0.3">
      <c r="B32" s="212"/>
      <c r="C32" s="213"/>
      <c r="D32" s="213"/>
      <c r="E32" s="213"/>
      <c r="G32" s="99">
        <v>3</v>
      </c>
      <c r="H32" s="101">
        <f>J21</f>
        <v>1605883.4140475001</v>
      </c>
      <c r="I32" s="102">
        <f>(1+$I$25)^G32</f>
        <v>1.3310000000000004</v>
      </c>
      <c r="J32" s="100">
        <f>H32/I32</f>
        <v>1206523.9774962431</v>
      </c>
      <c r="K32" s="96">
        <f>K31+H32</f>
        <v>-2984104.8380025001</v>
      </c>
    </row>
    <row r="33" spans="2:11" ht="15.6" x14ac:dyDescent="0.3">
      <c r="B33" s="212"/>
      <c r="C33" s="213"/>
      <c r="D33" s="213"/>
      <c r="E33" s="213"/>
      <c r="G33" s="99">
        <v>4</v>
      </c>
      <c r="H33" s="101">
        <f>K21</f>
        <v>2824660.594124875</v>
      </c>
      <c r="I33" s="102">
        <f>(1+$I$25)^G33</f>
        <v>1.4641000000000004</v>
      </c>
      <c r="J33" s="100">
        <f>H33/I33</f>
        <v>1929281.1926267839</v>
      </c>
      <c r="K33" s="96">
        <f>K32+H33</f>
        <v>-159444.24387762509</v>
      </c>
    </row>
    <row r="34" spans="2:11" ht="15.6" x14ac:dyDescent="0.3">
      <c r="B34" s="212"/>
      <c r="C34" s="213"/>
      <c r="D34" s="213"/>
      <c r="E34" s="213"/>
      <c r="G34" s="99">
        <v>5</v>
      </c>
      <c r="H34" s="101">
        <f>L21</f>
        <v>3892316.7153686192</v>
      </c>
      <c r="I34" s="102">
        <f>(1+$I$25)^G34</f>
        <v>1.6105100000000006</v>
      </c>
      <c r="J34" s="100">
        <f>H34/I34</f>
        <v>2416822.4446719475</v>
      </c>
      <c r="K34" s="96">
        <f>K33+H34</f>
        <v>3732872.4714909941</v>
      </c>
    </row>
    <row r="35" spans="2:11" ht="15.6" x14ac:dyDescent="0.3">
      <c r="B35" s="212"/>
      <c r="C35" s="213"/>
      <c r="D35" s="213"/>
      <c r="E35" s="213"/>
      <c r="G35" s="125" t="s">
        <v>0</v>
      </c>
      <c r="H35" s="125"/>
      <c r="I35" s="125"/>
      <c r="J35" s="126">
        <f>SUM(J29:J34)</f>
        <v>759953.30739828036</v>
      </c>
      <c r="K35" s="126"/>
    </row>
    <row r="36" spans="2:11" x14ac:dyDescent="0.3">
      <c r="B36" s="212"/>
      <c r="C36" s="213"/>
      <c r="D36" s="213"/>
      <c r="E36" s="213"/>
      <c r="G36" s="104"/>
      <c r="H36" s="104"/>
      <c r="I36" s="109"/>
      <c r="J36" s="110"/>
      <c r="K36" s="104"/>
    </row>
    <row r="37" spans="2:11" ht="15.6" x14ac:dyDescent="0.3">
      <c r="B37" s="212"/>
      <c r="C37" s="213"/>
      <c r="D37" s="213"/>
      <c r="E37" s="213"/>
      <c r="G37" s="104"/>
      <c r="H37" s="111"/>
      <c r="I37" s="112" t="s">
        <v>21</v>
      </c>
      <c r="J37" s="110">
        <f>NPV(I25,H30:H34)+H29</f>
        <v>759953.30739828013</v>
      </c>
      <c r="K37" s="113"/>
    </row>
    <row r="38" spans="2:11" ht="15.6" x14ac:dyDescent="0.3">
      <c r="B38" s="212"/>
      <c r="C38" s="213"/>
      <c r="D38" s="213"/>
      <c r="E38" s="213"/>
      <c r="G38" s="104"/>
      <c r="H38" s="111"/>
      <c r="I38" s="112" t="s">
        <v>22</v>
      </c>
      <c r="J38" s="114">
        <f>IRR(H29:H34)</f>
        <v>0.13575606622028591</v>
      </c>
      <c r="K38" s="104"/>
    </row>
    <row r="39" spans="2:11" ht="15.6" x14ac:dyDescent="0.3">
      <c r="B39" s="212"/>
      <c r="C39" s="213"/>
      <c r="D39" s="213"/>
      <c r="E39" s="213"/>
      <c r="G39" s="104"/>
      <c r="H39" s="111"/>
      <c r="I39" s="112" t="s">
        <v>115</v>
      </c>
      <c r="J39" s="123">
        <f>M10/M14</f>
        <v>1.1093550887277794</v>
      </c>
      <c r="K39" s="104"/>
    </row>
    <row r="40" spans="2:11" ht="16.2" thickBot="1" x14ac:dyDescent="0.35">
      <c r="B40" s="214"/>
      <c r="C40" s="215"/>
      <c r="D40" s="215"/>
      <c r="E40" s="215"/>
      <c r="G40" s="104"/>
      <c r="H40" s="111"/>
      <c r="I40" s="112" t="s">
        <v>23</v>
      </c>
      <c r="J40" s="103" t="s">
        <v>65</v>
      </c>
      <c r="K40" s="104"/>
    </row>
  </sheetData>
  <mergeCells count="22">
    <mergeCell ref="B25:E25"/>
    <mergeCell ref="B26:E40"/>
    <mergeCell ref="B1:K1"/>
    <mergeCell ref="I27:I28"/>
    <mergeCell ref="J27:J28"/>
    <mergeCell ref="K27:K28"/>
    <mergeCell ref="B2:L2"/>
    <mergeCell ref="B23:L23"/>
    <mergeCell ref="H27:H28"/>
    <mergeCell ref="G27:G28"/>
    <mergeCell ref="B5:F5"/>
    <mergeCell ref="B4:F4"/>
    <mergeCell ref="B6:F6"/>
    <mergeCell ref="B7:F7"/>
    <mergeCell ref="B8:F8"/>
    <mergeCell ref="B9:F9"/>
    <mergeCell ref="B21:F21"/>
    <mergeCell ref="B11:F11"/>
    <mergeCell ref="B12:F12"/>
    <mergeCell ref="B13:F13"/>
    <mergeCell ref="B10:F10"/>
    <mergeCell ref="B14:F14"/>
  </mergeCells>
  <hyperlinks>
    <hyperlink ref="A1" location="ÍNDICE!A1" display="INDICE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322548083DEF48935CB83DC0C1F3DB" ma:contentTypeVersion="0" ma:contentTypeDescription="Crear nuevo documento." ma:contentTypeScope="" ma:versionID="f851229786d84de5e6d0d6a79943c63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9B274D-6245-4929-B476-C8B97EB8F72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AE154F7-906C-4F56-B8AC-379C60A12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A658B38-53E4-4EA7-8FB6-2515ECA128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I. DEMANDA IDENTIFICADA</vt:lpstr>
      <vt:lpstr>II. PROYECCIÓN DE COSTOS</vt:lpstr>
      <vt:lpstr>III. PROYECCIÓN DE INGRESOS</vt:lpstr>
      <vt:lpstr>IV. TIR</vt:lpstr>
    </vt:vector>
  </TitlesOfParts>
  <Company>FUMEC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ESCENARIOS FINANCIEROS</dc:title>
  <dc:subject>CENTRO DE DESARROLLO</dc:subject>
  <dc:creator>Eugenio Marin Aguilar</dc:creator>
  <cp:keywords>CONACYT-AEM</cp:keywords>
  <cp:lastModifiedBy>Carlos Hdez</cp:lastModifiedBy>
  <cp:lastPrinted>2017-07-31T17:57:30Z</cp:lastPrinted>
  <dcterms:created xsi:type="dcterms:W3CDTF">2013-12-10T16:35:32Z</dcterms:created>
  <dcterms:modified xsi:type="dcterms:W3CDTF">2019-03-27T16:41:09Z</dcterms:modified>
</cp:coreProperties>
</file>